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4240" windowHeight="13290"/>
  </bookViews>
  <sheets>
    <sheet name="Jon" sheetId="9" r:id="rId1"/>
    <sheet name="Gina" sheetId="10" r:id="rId2"/>
    <sheet name="Income" sheetId="12" r:id="rId3"/>
    <sheet name="401(k)s" sheetId="11" r:id="rId4"/>
  </sheets>
  <calcPr calcId="145621"/>
</workbook>
</file>

<file path=xl/calcChain.xml><?xml version="1.0" encoding="utf-8"?>
<calcChain xmlns="http://schemas.openxmlformats.org/spreadsheetml/2006/main">
  <c r="P27" i="9" l="1"/>
  <c r="P28" i="9" s="1"/>
  <c r="P29" i="9" s="1"/>
  <c r="P30" i="9" s="1"/>
  <c r="P31" i="9" s="1"/>
  <c r="P32" i="9" s="1"/>
  <c r="P33" i="9" s="1"/>
  <c r="P34" i="9" s="1"/>
  <c r="P35" i="9" s="1"/>
  <c r="P36" i="9" s="1"/>
  <c r="P37" i="9" s="1"/>
  <c r="P38" i="9" s="1"/>
  <c r="P39" i="9" s="1"/>
  <c r="P40" i="9" s="1"/>
  <c r="P41" i="9" s="1"/>
  <c r="P42" i="9" s="1"/>
  <c r="P43" i="9" s="1"/>
  <c r="P44" i="9" s="1"/>
  <c r="P45" i="9" s="1"/>
  <c r="P46" i="9" s="1"/>
  <c r="P47" i="9" s="1"/>
  <c r="P48" i="9" s="1"/>
  <c r="P49" i="9" s="1"/>
  <c r="P50" i="9" s="1"/>
  <c r="P51" i="9" s="1"/>
  <c r="P52" i="9" s="1"/>
  <c r="P53" i="9" s="1"/>
  <c r="P26" i="9"/>
  <c r="H6" i="9"/>
  <c r="I6" i="9" s="1"/>
  <c r="H7" i="9" s="1"/>
  <c r="J25" i="9"/>
  <c r="J26" i="9" s="1"/>
  <c r="J27" i="9" s="1"/>
  <c r="J28" i="9" s="1"/>
  <c r="J29" i="9" s="1"/>
  <c r="J30" i="9" s="1"/>
  <c r="J31" i="9" s="1"/>
  <c r="J32" i="9" s="1"/>
  <c r="J33" i="9" s="1"/>
  <c r="J34" i="9" s="1"/>
  <c r="J35" i="9" s="1"/>
  <c r="J36" i="9" s="1"/>
  <c r="J37" i="9" s="1"/>
  <c r="J38" i="9" s="1"/>
  <c r="J39" i="9" s="1"/>
  <c r="J40" i="9" s="1"/>
  <c r="J41" i="9" s="1"/>
  <c r="J42" i="9" s="1"/>
  <c r="J43" i="9" s="1"/>
  <c r="J44" i="9" s="1"/>
  <c r="J45" i="9" s="1"/>
  <c r="J46" i="9" s="1"/>
  <c r="J47" i="9" s="1"/>
  <c r="J48" i="9" s="1"/>
  <c r="J49" i="9" s="1"/>
  <c r="J50" i="9" s="1"/>
  <c r="J51" i="9" s="1"/>
  <c r="J52" i="9" s="1"/>
  <c r="J53" i="9" s="1"/>
  <c r="J24" i="9"/>
  <c r="W22" i="9"/>
  <c r="O34" i="10"/>
  <c r="O35" i="10" s="1"/>
  <c r="O36" i="10" s="1"/>
  <c r="O37" i="10" s="1"/>
  <c r="O38" i="10" s="1"/>
  <c r="O39" i="10" s="1"/>
  <c r="O40" i="10" s="1"/>
  <c r="O41" i="10" s="1"/>
  <c r="O42" i="10" s="1"/>
  <c r="O43" i="10" s="1"/>
  <c r="O44" i="10" s="1"/>
  <c r="O45" i="10" s="1"/>
  <c r="O46" i="10" s="1"/>
  <c r="O47" i="10" s="1"/>
  <c r="O48" i="10" s="1"/>
  <c r="O49" i="10" s="1"/>
  <c r="O50" i="10" s="1"/>
  <c r="O51" i="10" s="1"/>
  <c r="O52" i="10" s="1"/>
  <c r="O53" i="10" s="1"/>
  <c r="O33" i="10"/>
  <c r="Y3" i="9"/>
  <c r="X4" i="9"/>
  <c r="Y4" i="9" s="1"/>
  <c r="W21" i="9"/>
  <c r="W18" i="9"/>
  <c r="W17" i="9"/>
  <c r="W16" i="9"/>
  <c r="W14" i="9"/>
  <c r="W13" i="9"/>
  <c r="W12" i="9"/>
  <c r="W11" i="9"/>
  <c r="W10" i="9"/>
  <c r="W9" i="9"/>
  <c r="W8" i="9"/>
  <c r="W7" i="9"/>
  <c r="W6" i="9"/>
  <c r="W5" i="9"/>
  <c r="W4" i="9"/>
  <c r="W3" i="9"/>
  <c r="G15" i="9"/>
  <c r="G16" i="9" s="1"/>
  <c r="R22" i="9"/>
  <c r="R21" i="9"/>
  <c r="R20" i="9"/>
  <c r="W20" i="9" s="1"/>
  <c r="R25" i="9"/>
  <c r="R24" i="9"/>
  <c r="R23" i="9"/>
  <c r="R19" i="9"/>
  <c r="W19" i="9" s="1"/>
  <c r="R18" i="9"/>
  <c r="R17" i="9"/>
  <c r="R16" i="9"/>
  <c r="R15" i="9"/>
  <c r="R14" i="9"/>
  <c r="R13" i="9"/>
  <c r="R12" i="9"/>
  <c r="R11" i="9"/>
  <c r="R10" i="9"/>
  <c r="R9" i="9"/>
  <c r="R8" i="9"/>
  <c r="R7" i="9"/>
  <c r="R6" i="9"/>
  <c r="R5" i="9"/>
  <c r="R4" i="9"/>
  <c r="R3" i="9"/>
  <c r="D30" i="9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D41" i="9" s="1"/>
  <c r="D42" i="9" s="1"/>
  <c r="D43" i="9" s="1"/>
  <c r="D44" i="9" s="1"/>
  <c r="D45" i="9" s="1"/>
  <c r="D46" i="9" s="1"/>
  <c r="D47" i="9" s="1"/>
  <c r="D48" i="9" s="1"/>
  <c r="D49" i="9" s="1"/>
  <c r="D50" i="9" s="1"/>
  <c r="D51" i="9" s="1"/>
  <c r="D52" i="9" s="1"/>
  <c r="D53" i="9" s="1"/>
  <c r="I29" i="10"/>
  <c r="I30" i="10" s="1"/>
  <c r="I31" i="10" s="1"/>
  <c r="I20" i="10"/>
  <c r="E5" i="10"/>
  <c r="E6" i="10" s="1"/>
  <c r="E7" i="10" s="1"/>
  <c r="E8" i="10" s="1"/>
  <c r="E9" i="10" s="1"/>
  <c r="E10" i="10" s="1"/>
  <c r="E11" i="10" s="1"/>
  <c r="E12" i="10" s="1"/>
  <c r="E13" i="10" s="1"/>
  <c r="E15" i="10" s="1"/>
  <c r="E16" i="10" s="1"/>
  <c r="E17" i="10" s="1"/>
  <c r="E18" i="10" s="1"/>
  <c r="D5" i="10"/>
  <c r="D6" i="10" s="1"/>
  <c r="D7" i="10" s="1"/>
  <c r="D8" i="10" s="1"/>
  <c r="D9" i="10" s="1"/>
  <c r="D10" i="10" s="1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29" i="10" s="1"/>
  <c r="D30" i="10" s="1"/>
  <c r="D31" i="10" s="1"/>
  <c r="D32" i="10" s="1"/>
  <c r="D33" i="10" s="1"/>
  <c r="D34" i="10" s="1"/>
  <c r="D35" i="10" s="1"/>
  <c r="D36" i="10" s="1"/>
  <c r="D37" i="10" s="1"/>
  <c r="D38" i="10" s="1"/>
  <c r="D39" i="10" s="1"/>
  <c r="D40" i="10" s="1"/>
  <c r="D41" i="10" s="1"/>
  <c r="D42" i="10" s="1"/>
  <c r="D43" i="10" s="1"/>
  <c r="D44" i="10" s="1"/>
  <c r="D45" i="10" s="1"/>
  <c r="D46" i="10" s="1"/>
  <c r="D47" i="10" s="1"/>
  <c r="D48" i="10" s="1"/>
  <c r="D49" i="10" s="1"/>
  <c r="D50" i="10" s="1"/>
  <c r="D51" i="10" s="1"/>
  <c r="D52" i="10" s="1"/>
  <c r="D53" i="10" s="1"/>
  <c r="I4" i="10"/>
  <c r="I5" i="10" s="1"/>
  <c r="E4" i="10"/>
  <c r="D4" i="10"/>
  <c r="C4" i="10"/>
  <c r="C5" i="10" s="1"/>
  <c r="J3" i="10"/>
  <c r="K3" i="10" s="1"/>
  <c r="L3" i="10" s="1"/>
  <c r="L29" i="9"/>
  <c r="L30" i="9" s="1"/>
  <c r="L20" i="9"/>
  <c r="L21" i="9" s="1"/>
  <c r="L4" i="9"/>
  <c r="L5" i="9" s="1"/>
  <c r="L6" i="9" s="1"/>
  <c r="E4" i="9"/>
  <c r="E5" i="9" s="1"/>
  <c r="E6" i="9" s="1"/>
  <c r="E7" i="9" s="1"/>
  <c r="D4" i="9"/>
  <c r="D5" i="9" s="1"/>
  <c r="D6" i="9" s="1"/>
  <c r="D7" i="9" s="1"/>
  <c r="D8" i="9" s="1"/>
  <c r="D9" i="9" s="1"/>
  <c r="D10" i="9" s="1"/>
  <c r="D11" i="9" s="1"/>
  <c r="D12" i="9" s="1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C4" i="9"/>
  <c r="C5" i="9" s="1"/>
  <c r="M3" i="9"/>
  <c r="X5" i="9" l="1"/>
  <c r="W27" i="9"/>
  <c r="W24" i="9"/>
  <c r="W25" i="9"/>
  <c r="I7" i="9"/>
  <c r="H8" i="9" s="1"/>
  <c r="W15" i="9"/>
  <c r="K4" i="10"/>
  <c r="R27" i="9"/>
  <c r="R26" i="9"/>
  <c r="L31" i="9"/>
  <c r="I32" i="10"/>
  <c r="J4" i="10"/>
  <c r="I21" i="10"/>
  <c r="J5" i="10"/>
  <c r="I6" i="10"/>
  <c r="C6" i="10"/>
  <c r="N3" i="9"/>
  <c r="S3" i="9" s="1"/>
  <c r="M4" i="9"/>
  <c r="L22" i="9"/>
  <c r="E8" i="9"/>
  <c r="L7" i="9"/>
  <c r="M6" i="9"/>
  <c r="C6" i="9"/>
  <c r="M5" i="9"/>
  <c r="W23" i="9" l="1"/>
  <c r="W26" i="9"/>
  <c r="X6" i="9"/>
  <c r="Y5" i="9"/>
  <c r="I8" i="9"/>
  <c r="H9" i="9" s="1"/>
  <c r="I9" i="9" s="1"/>
  <c r="H10" i="9" s="1"/>
  <c r="I10" i="9" s="1"/>
  <c r="H11" i="9" s="1"/>
  <c r="I11" i="9" s="1"/>
  <c r="H12" i="9" s="1"/>
  <c r="L4" i="10"/>
  <c r="K5" i="10" s="1"/>
  <c r="J18" i="10"/>
  <c r="R28" i="9"/>
  <c r="W28" i="9" s="1"/>
  <c r="L32" i="9"/>
  <c r="I33" i="10"/>
  <c r="J6" i="10"/>
  <c r="I7" i="10"/>
  <c r="J19" i="10"/>
  <c r="E20" i="10"/>
  <c r="I22" i="10"/>
  <c r="C7" i="10"/>
  <c r="O3" i="9"/>
  <c r="Q3" i="9" s="1"/>
  <c r="E9" i="9"/>
  <c r="L8" i="9"/>
  <c r="M7" i="9"/>
  <c r="C7" i="9"/>
  <c r="L23" i="9"/>
  <c r="X7" i="9" l="1"/>
  <c r="Y6" i="9"/>
  <c r="N4" i="9"/>
  <c r="S4" i="9" s="1"/>
  <c r="I12" i="9"/>
  <c r="H13" i="9" s="1"/>
  <c r="R29" i="9"/>
  <c r="W29" i="9" s="1"/>
  <c r="L33" i="9"/>
  <c r="I34" i="10"/>
  <c r="E21" i="10"/>
  <c r="J20" i="10"/>
  <c r="I8" i="10"/>
  <c r="J7" i="10"/>
  <c r="L5" i="10"/>
  <c r="K6" i="10" s="1"/>
  <c r="I23" i="10"/>
  <c r="C8" i="10"/>
  <c r="O4" i="9"/>
  <c r="N5" i="9" s="1"/>
  <c r="E10" i="9"/>
  <c r="L9" i="9"/>
  <c r="M8" i="9"/>
  <c r="L24" i="9"/>
  <c r="C8" i="9"/>
  <c r="X8" i="9" l="1"/>
  <c r="Y7" i="9"/>
  <c r="I13" i="9"/>
  <c r="H14" i="9" s="1"/>
  <c r="I14" i="9" s="1"/>
  <c r="H15" i="9" s="1"/>
  <c r="I15" i="9" s="1"/>
  <c r="H16" i="9" s="1"/>
  <c r="R30" i="9"/>
  <c r="W30" i="9" s="1"/>
  <c r="L34" i="9"/>
  <c r="L35" i="9" s="1"/>
  <c r="I35" i="10"/>
  <c r="S5" i="9"/>
  <c r="Q4" i="9"/>
  <c r="E22" i="10"/>
  <c r="J21" i="10"/>
  <c r="I9" i="10"/>
  <c r="J8" i="10"/>
  <c r="I24" i="10"/>
  <c r="C9" i="10"/>
  <c r="E11" i="9"/>
  <c r="M9" i="9"/>
  <c r="L10" i="9"/>
  <c r="C9" i="9"/>
  <c r="L25" i="9"/>
  <c r="X9" i="9" l="1"/>
  <c r="Y8" i="9"/>
  <c r="I16" i="9"/>
  <c r="H17" i="9" s="1"/>
  <c r="I17" i="9" s="1"/>
  <c r="H18" i="9" s="1"/>
  <c r="I18" i="9" s="1"/>
  <c r="H19" i="9" s="1"/>
  <c r="R31" i="9"/>
  <c r="W31" i="9" s="1"/>
  <c r="I36" i="10"/>
  <c r="L36" i="9"/>
  <c r="O5" i="9"/>
  <c r="N6" i="9" s="1"/>
  <c r="E23" i="10"/>
  <c r="J22" i="10"/>
  <c r="J9" i="10"/>
  <c r="I10" i="10"/>
  <c r="I25" i="10"/>
  <c r="C10" i="10"/>
  <c r="L6" i="10"/>
  <c r="K7" i="10" s="1"/>
  <c r="L26" i="9"/>
  <c r="C10" i="9"/>
  <c r="E12" i="9"/>
  <c r="L11" i="9"/>
  <c r="M10" i="9"/>
  <c r="X10" i="9" l="1"/>
  <c r="Y9" i="9"/>
  <c r="I19" i="9"/>
  <c r="H20" i="9" s="1"/>
  <c r="R32" i="9"/>
  <c r="W32" i="9" s="1"/>
  <c r="I37" i="10"/>
  <c r="L37" i="9"/>
  <c r="Q5" i="9"/>
  <c r="J10" i="10"/>
  <c r="I11" i="10"/>
  <c r="I26" i="10"/>
  <c r="E24" i="10"/>
  <c r="J23" i="10"/>
  <c r="C11" i="10"/>
  <c r="C11" i="9"/>
  <c r="E13" i="9"/>
  <c r="L12" i="9"/>
  <c r="M11" i="9"/>
  <c r="L27" i="9"/>
  <c r="X11" i="9" l="1"/>
  <c r="Y10" i="9"/>
  <c r="I20" i="9"/>
  <c r="H21" i="9" s="1"/>
  <c r="R33" i="9"/>
  <c r="W33" i="9" s="1"/>
  <c r="I38" i="10"/>
  <c r="L38" i="9"/>
  <c r="S6" i="9"/>
  <c r="O6" i="9"/>
  <c r="I12" i="10"/>
  <c r="J11" i="10"/>
  <c r="E25" i="10"/>
  <c r="J24" i="10"/>
  <c r="C12" i="10"/>
  <c r="I27" i="10"/>
  <c r="L7" i="10"/>
  <c r="K8" i="10" s="1"/>
  <c r="L13" i="9"/>
  <c r="M12" i="9"/>
  <c r="C12" i="9"/>
  <c r="E14" i="9"/>
  <c r="X12" i="9" l="1"/>
  <c r="Y11" i="9"/>
  <c r="I21" i="9"/>
  <c r="H22" i="9" s="1"/>
  <c r="R34" i="9"/>
  <c r="W34" i="9" s="1"/>
  <c r="I39" i="10"/>
  <c r="L39" i="9"/>
  <c r="Q6" i="9"/>
  <c r="N7" i="9"/>
  <c r="L8" i="10"/>
  <c r="K9" i="10" s="1"/>
  <c r="J12" i="10"/>
  <c r="I13" i="10"/>
  <c r="E26" i="10"/>
  <c r="J25" i="10"/>
  <c r="C13" i="10"/>
  <c r="E15" i="9"/>
  <c r="L14" i="9"/>
  <c r="M13" i="9"/>
  <c r="C13" i="9"/>
  <c r="X13" i="9" l="1"/>
  <c r="Y12" i="9"/>
  <c r="I22" i="9"/>
  <c r="H23" i="9" s="1"/>
  <c r="R35" i="9"/>
  <c r="W35" i="9" s="1"/>
  <c r="I40" i="10"/>
  <c r="L40" i="9"/>
  <c r="S7" i="9"/>
  <c r="O7" i="9"/>
  <c r="N8" i="9" s="1"/>
  <c r="J13" i="10"/>
  <c r="E27" i="10"/>
  <c r="J26" i="10"/>
  <c r="C14" i="10"/>
  <c r="C14" i="9"/>
  <c r="E16" i="9"/>
  <c r="L15" i="9"/>
  <c r="M14" i="9"/>
  <c r="X14" i="9" l="1"/>
  <c r="Y13" i="9"/>
  <c r="I23" i="9"/>
  <c r="H24" i="9" s="1"/>
  <c r="R36" i="9"/>
  <c r="W36" i="9" s="1"/>
  <c r="I41" i="10"/>
  <c r="L41" i="9"/>
  <c r="Q7" i="9"/>
  <c r="L9" i="10"/>
  <c r="K10" i="10" s="1"/>
  <c r="J14" i="10"/>
  <c r="I15" i="10"/>
  <c r="E28" i="10"/>
  <c r="J27" i="10"/>
  <c r="C15" i="10"/>
  <c r="C15" i="9"/>
  <c r="E17" i="9"/>
  <c r="L16" i="9"/>
  <c r="M15" i="9"/>
  <c r="X15" i="9" l="1"/>
  <c r="Y14" i="9"/>
  <c r="I24" i="9"/>
  <c r="H25" i="9" s="1"/>
  <c r="R37" i="9"/>
  <c r="W37" i="9" s="1"/>
  <c r="I42" i="10"/>
  <c r="L42" i="9"/>
  <c r="O8" i="9"/>
  <c r="S8" i="9"/>
  <c r="J28" i="10"/>
  <c r="E29" i="10"/>
  <c r="J15" i="10"/>
  <c r="I16" i="10"/>
  <c r="C16" i="10"/>
  <c r="C16" i="9"/>
  <c r="E18" i="9"/>
  <c r="L17" i="9"/>
  <c r="M17" i="9" s="1"/>
  <c r="M16" i="9"/>
  <c r="X16" i="9" l="1"/>
  <c r="Y15" i="9"/>
  <c r="I25" i="9"/>
  <c r="H26" i="9" s="1"/>
  <c r="R38" i="9"/>
  <c r="W38" i="9" s="1"/>
  <c r="J29" i="10"/>
  <c r="E30" i="10"/>
  <c r="I43" i="10"/>
  <c r="L43" i="9"/>
  <c r="Q8" i="9"/>
  <c r="N9" i="9"/>
  <c r="C17" i="10"/>
  <c r="L10" i="10"/>
  <c r="K11" i="10" s="1"/>
  <c r="J16" i="10"/>
  <c r="I17" i="10"/>
  <c r="J17" i="10" s="1"/>
  <c r="C17" i="9"/>
  <c r="M18" i="9"/>
  <c r="X17" i="9" l="1"/>
  <c r="Y16" i="9"/>
  <c r="I26" i="9"/>
  <c r="H27" i="9" s="1"/>
  <c r="R39" i="9"/>
  <c r="W39" i="9" s="1"/>
  <c r="E31" i="10"/>
  <c r="J30" i="10"/>
  <c r="I44" i="10"/>
  <c r="I45" i="10" s="1"/>
  <c r="I46" i="10" s="1"/>
  <c r="I47" i="10" s="1"/>
  <c r="I48" i="10" s="1"/>
  <c r="I49" i="10" s="1"/>
  <c r="I50" i="10" s="1"/>
  <c r="I51" i="10" s="1"/>
  <c r="I52" i="10" s="1"/>
  <c r="I53" i="10" s="1"/>
  <c r="L44" i="9"/>
  <c r="O9" i="9"/>
  <c r="N10" i="9" s="1"/>
  <c r="S9" i="9"/>
  <c r="C18" i="10"/>
  <c r="E20" i="9"/>
  <c r="M19" i="9"/>
  <c r="C18" i="9"/>
  <c r="X18" i="9" l="1"/>
  <c r="Y17" i="9"/>
  <c r="I27" i="9"/>
  <c r="H28" i="9" s="1"/>
  <c r="R40" i="9"/>
  <c r="W40" i="9" s="1"/>
  <c r="E32" i="10"/>
  <c r="J31" i="10"/>
  <c r="L45" i="9"/>
  <c r="Q9" i="9"/>
  <c r="C19" i="10"/>
  <c r="L11" i="10"/>
  <c r="K12" i="10" s="1"/>
  <c r="E21" i="9"/>
  <c r="M20" i="9"/>
  <c r="C19" i="9"/>
  <c r="X19" i="9" l="1"/>
  <c r="Y18" i="9"/>
  <c r="I28" i="9"/>
  <c r="H29" i="9" s="1"/>
  <c r="R41" i="9"/>
  <c r="W41" i="9" s="1"/>
  <c r="E33" i="10"/>
  <c r="J32" i="10"/>
  <c r="L46" i="9"/>
  <c r="O10" i="9"/>
  <c r="S10" i="9"/>
  <c r="C20" i="10"/>
  <c r="E22" i="9"/>
  <c r="M21" i="9"/>
  <c r="C20" i="9"/>
  <c r="X20" i="9" l="1"/>
  <c r="Y19" i="9"/>
  <c r="I29" i="9"/>
  <c r="H30" i="9" s="1"/>
  <c r="R42" i="9"/>
  <c r="W42" i="9" s="1"/>
  <c r="E34" i="10"/>
  <c r="J33" i="10"/>
  <c r="L47" i="9"/>
  <c r="Q10" i="9"/>
  <c r="N11" i="9"/>
  <c r="L12" i="10"/>
  <c r="K13" i="10" s="1"/>
  <c r="C21" i="10"/>
  <c r="C21" i="9"/>
  <c r="E23" i="9"/>
  <c r="M22" i="9"/>
  <c r="X21" i="9" l="1"/>
  <c r="Y20" i="9"/>
  <c r="I30" i="9"/>
  <c r="H31" i="9" s="1"/>
  <c r="R43" i="9"/>
  <c r="W43" i="9" s="1"/>
  <c r="E35" i="10"/>
  <c r="J34" i="10"/>
  <c r="L48" i="9"/>
  <c r="O11" i="9"/>
  <c r="Q11" i="9" s="1"/>
  <c r="S11" i="9"/>
  <c r="C22" i="10"/>
  <c r="C22" i="9"/>
  <c r="E24" i="9"/>
  <c r="M23" i="9"/>
  <c r="X22" i="9" l="1"/>
  <c r="Y21" i="9"/>
  <c r="I31" i="9"/>
  <c r="H32" i="9" s="1"/>
  <c r="R44" i="9"/>
  <c r="W44" i="9" s="1"/>
  <c r="E36" i="10"/>
  <c r="J35" i="10"/>
  <c r="N12" i="9"/>
  <c r="L49" i="9"/>
  <c r="C23" i="10"/>
  <c r="L13" i="10"/>
  <c r="K14" i="10" s="1"/>
  <c r="E25" i="9"/>
  <c r="M24" i="9"/>
  <c r="C23" i="9"/>
  <c r="X23" i="9" l="1"/>
  <c r="Y22" i="9"/>
  <c r="I32" i="9"/>
  <c r="H33" i="9" s="1"/>
  <c r="R45" i="9"/>
  <c r="W45" i="9" s="1"/>
  <c r="E37" i="10"/>
  <c r="J36" i="10"/>
  <c r="L50" i="9"/>
  <c r="S12" i="9"/>
  <c r="O12" i="9"/>
  <c r="L14" i="10"/>
  <c r="K15" i="10" s="1"/>
  <c r="C24" i="10"/>
  <c r="C24" i="9"/>
  <c r="E26" i="9"/>
  <c r="M25" i="9"/>
  <c r="X24" i="9" l="1"/>
  <c r="Y23" i="9"/>
  <c r="I33" i="9"/>
  <c r="H34" i="9" s="1"/>
  <c r="R46" i="9"/>
  <c r="W46" i="9" s="1"/>
  <c r="E38" i="10"/>
  <c r="J37" i="10"/>
  <c r="L51" i="9"/>
  <c r="Q12" i="9"/>
  <c r="N13" i="9"/>
  <c r="C25" i="10"/>
  <c r="C25" i="9"/>
  <c r="E27" i="9"/>
  <c r="M26" i="9"/>
  <c r="X25" i="9" l="1"/>
  <c r="Y24" i="9"/>
  <c r="I34" i="9"/>
  <c r="H35" i="9" s="1"/>
  <c r="R47" i="9"/>
  <c r="W47" i="9" s="1"/>
  <c r="E39" i="10"/>
  <c r="J38" i="10"/>
  <c r="L52" i="9"/>
  <c r="S13" i="9"/>
  <c r="O13" i="9"/>
  <c r="N14" i="9" s="1"/>
  <c r="C26" i="10"/>
  <c r="L15" i="10"/>
  <c r="K16" i="10" s="1"/>
  <c r="C26" i="9"/>
  <c r="E28" i="9"/>
  <c r="M27" i="9"/>
  <c r="X26" i="9" l="1"/>
  <c r="Y25" i="9"/>
  <c r="I35" i="9"/>
  <c r="H36" i="9" s="1"/>
  <c r="R48" i="9"/>
  <c r="W48" i="9" s="1"/>
  <c r="E40" i="10"/>
  <c r="J39" i="10"/>
  <c r="L53" i="9"/>
  <c r="Q13" i="9"/>
  <c r="C27" i="10"/>
  <c r="C27" i="9"/>
  <c r="E29" i="9"/>
  <c r="M28" i="9"/>
  <c r="X27" i="9" l="1"/>
  <c r="Y26" i="9"/>
  <c r="I36" i="9"/>
  <c r="H37" i="9" s="1"/>
  <c r="R49" i="9"/>
  <c r="W49" i="9" s="1"/>
  <c r="E41" i="10"/>
  <c r="J40" i="10"/>
  <c r="E30" i="9"/>
  <c r="O14" i="9"/>
  <c r="S14" i="9"/>
  <c r="L16" i="10"/>
  <c r="K17" i="10" s="1"/>
  <c r="C28" i="10"/>
  <c r="C28" i="9"/>
  <c r="M29" i="9"/>
  <c r="X28" i="9" l="1"/>
  <c r="Y27" i="9"/>
  <c r="I37" i="9"/>
  <c r="H38" i="9" s="1"/>
  <c r="R50" i="9"/>
  <c r="W50" i="9" s="1"/>
  <c r="E42" i="10"/>
  <c r="J41" i="10"/>
  <c r="E31" i="9"/>
  <c r="M30" i="9"/>
  <c r="Q14" i="9"/>
  <c r="N15" i="9"/>
  <c r="L17" i="10"/>
  <c r="K18" i="10" s="1"/>
  <c r="C29" i="10"/>
  <c r="C30" i="10" s="1"/>
  <c r="C31" i="10" s="1"/>
  <c r="C32" i="10" s="1"/>
  <c r="C33" i="10" s="1"/>
  <c r="C34" i="10" s="1"/>
  <c r="C35" i="10" s="1"/>
  <c r="C36" i="10" s="1"/>
  <c r="C37" i="10" s="1"/>
  <c r="C38" i="10" s="1"/>
  <c r="C39" i="10" s="1"/>
  <c r="C40" i="10" s="1"/>
  <c r="C41" i="10" s="1"/>
  <c r="C42" i="10" s="1"/>
  <c r="C43" i="10" s="1"/>
  <c r="C44" i="10" s="1"/>
  <c r="C45" i="10" s="1"/>
  <c r="C46" i="10" s="1"/>
  <c r="C47" i="10" s="1"/>
  <c r="C48" i="10" s="1"/>
  <c r="C49" i="10" s="1"/>
  <c r="C50" i="10" s="1"/>
  <c r="C51" i="10" s="1"/>
  <c r="C52" i="10" s="1"/>
  <c r="C53" i="10" s="1"/>
  <c r="C29" i="9"/>
  <c r="C30" i="9" s="1"/>
  <c r="C31" i="9" s="1"/>
  <c r="C32" i="9" s="1"/>
  <c r="C33" i="9" s="1"/>
  <c r="C34" i="9" s="1"/>
  <c r="C35" i="9" s="1"/>
  <c r="C36" i="9" s="1"/>
  <c r="C37" i="9" s="1"/>
  <c r="C38" i="9" s="1"/>
  <c r="C39" i="9" s="1"/>
  <c r="C40" i="9" s="1"/>
  <c r="C41" i="9" s="1"/>
  <c r="C42" i="9" s="1"/>
  <c r="C43" i="9" s="1"/>
  <c r="C44" i="9" s="1"/>
  <c r="C45" i="9" s="1"/>
  <c r="C46" i="9" s="1"/>
  <c r="C47" i="9" s="1"/>
  <c r="C48" i="9" s="1"/>
  <c r="C49" i="9" s="1"/>
  <c r="C50" i="9" s="1"/>
  <c r="C51" i="9" s="1"/>
  <c r="C52" i="9" s="1"/>
  <c r="C53" i="9" s="1"/>
  <c r="X29" i="9" l="1"/>
  <c r="Y28" i="9"/>
  <c r="I38" i="9"/>
  <c r="H39" i="9" s="1"/>
  <c r="R51" i="9"/>
  <c r="W51" i="9" s="1"/>
  <c r="E43" i="10"/>
  <c r="J42" i="10"/>
  <c r="E32" i="9"/>
  <c r="M31" i="9"/>
  <c r="N16" i="9"/>
  <c r="S15" i="9"/>
  <c r="O15" i="9"/>
  <c r="X30" i="9" l="1"/>
  <c r="Y29" i="9"/>
  <c r="I39" i="9"/>
  <c r="H40" i="9" s="1"/>
  <c r="R53" i="9"/>
  <c r="W53" i="9" s="1"/>
  <c r="R52" i="9"/>
  <c r="W52" i="9" s="1"/>
  <c r="E44" i="10"/>
  <c r="J43" i="10"/>
  <c r="E33" i="9"/>
  <c r="M32" i="9"/>
  <c r="Q15" i="9"/>
  <c r="L18" i="10"/>
  <c r="K19" i="10" s="1"/>
  <c r="X31" i="9" l="1"/>
  <c r="Y30" i="9"/>
  <c r="I40" i="9"/>
  <c r="H41" i="9" s="1"/>
  <c r="I41" i="9" s="1"/>
  <c r="E45" i="10"/>
  <c r="J44" i="10"/>
  <c r="E34" i="9"/>
  <c r="M33" i="9"/>
  <c r="S16" i="9"/>
  <c r="O16" i="9"/>
  <c r="X32" i="9" l="1"/>
  <c r="Y31" i="9"/>
  <c r="H42" i="9"/>
  <c r="J45" i="10"/>
  <c r="E46" i="10"/>
  <c r="E35" i="9"/>
  <c r="M34" i="9"/>
  <c r="Q16" i="9"/>
  <c r="N17" i="9"/>
  <c r="L19" i="10"/>
  <c r="K20" i="10" s="1"/>
  <c r="X33" i="9" l="1"/>
  <c r="Y32" i="9"/>
  <c r="I42" i="9"/>
  <c r="H43" i="9" s="1"/>
  <c r="J46" i="10"/>
  <c r="E47" i="10"/>
  <c r="E36" i="9"/>
  <c r="M35" i="9"/>
  <c r="O17" i="9"/>
  <c r="N18" i="9" s="1"/>
  <c r="S17" i="9"/>
  <c r="X34" i="9" l="1"/>
  <c r="Y33" i="9"/>
  <c r="I43" i="9"/>
  <c r="H44" i="9" s="1"/>
  <c r="E48" i="10"/>
  <c r="J47" i="10"/>
  <c r="E37" i="9"/>
  <c r="M36" i="9"/>
  <c r="Q17" i="9"/>
  <c r="L20" i="10"/>
  <c r="K21" i="10" s="1"/>
  <c r="X35" i="9" l="1"/>
  <c r="Y34" i="9"/>
  <c r="I44" i="9"/>
  <c r="H45" i="9" s="1"/>
  <c r="E49" i="10"/>
  <c r="J48" i="10"/>
  <c r="E38" i="9"/>
  <c r="M37" i="9"/>
  <c r="S18" i="9"/>
  <c r="O18" i="9"/>
  <c r="X36" i="9" l="1"/>
  <c r="Y35" i="9"/>
  <c r="I45" i="9"/>
  <c r="H46" i="9" s="1"/>
  <c r="J49" i="10"/>
  <c r="E50" i="10"/>
  <c r="E39" i="9"/>
  <c r="M38" i="9"/>
  <c r="Q18" i="9"/>
  <c r="N19" i="9"/>
  <c r="L21" i="10"/>
  <c r="K22" i="10" s="1"/>
  <c r="X37" i="9" l="1"/>
  <c r="Y36" i="9"/>
  <c r="I46" i="9"/>
  <c r="H47" i="9" s="1"/>
  <c r="E51" i="10"/>
  <c r="J50" i="10"/>
  <c r="M39" i="9"/>
  <c r="E40" i="9"/>
  <c r="O19" i="9"/>
  <c r="N20" i="9" s="1"/>
  <c r="S19" i="9"/>
  <c r="X38" i="9" l="1"/>
  <c r="Y37" i="9"/>
  <c r="I47" i="9"/>
  <c r="H48" i="9" s="1"/>
  <c r="E52" i="10"/>
  <c r="J51" i="10"/>
  <c r="E41" i="9"/>
  <c r="M40" i="9"/>
  <c r="Q19" i="9"/>
  <c r="L22" i="10"/>
  <c r="K23" i="10" s="1"/>
  <c r="X39" i="9" l="1"/>
  <c r="Y38" i="9"/>
  <c r="I48" i="9"/>
  <c r="H49" i="9" s="1"/>
  <c r="E53" i="10"/>
  <c r="J52" i="10"/>
  <c r="E42" i="9"/>
  <c r="M41" i="9"/>
  <c r="O20" i="9"/>
  <c r="N21" i="9" s="1"/>
  <c r="S20" i="9"/>
  <c r="X40" i="9" l="1"/>
  <c r="Y39" i="9"/>
  <c r="I49" i="9"/>
  <c r="H50" i="9" s="1"/>
  <c r="J53" i="10"/>
  <c r="M42" i="9"/>
  <c r="E43" i="9"/>
  <c r="Q20" i="9"/>
  <c r="L23" i="10"/>
  <c r="K24" i="10" s="1"/>
  <c r="X41" i="9" l="1"/>
  <c r="Y40" i="9"/>
  <c r="I50" i="9"/>
  <c r="H51" i="9" s="1"/>
  <c r="M43" i="9"/>
  <c r="E44" i="9"/>
  <c r="O21" i="9"/>
  <c r="S21" i="9"/>
  <c r="X42" i="9" l="1"/>
  <c r="Y41" i="9"/>
  <c r="I51" i="9"/>
  <c r="H52" i="9" s="1"/>
  <c r="M44" i="9"/>
  <c r="E45" i="9"/>
  <c r="Q21" i="9"/>
  <c r="N22" i="9"/>
  <c r="L24" i="10"/>
  <c r="K25" i="10" s="1"/>
  <c r="X43" i="9" l="1"/>
  <c r="Y42" i="9"/>
  <c r="I52" i="9"/>
  <c r="H53" i="9" s="1"/>
  <c r="I53" i="9" s="1"/>
  <c r="E46" i="9"/>
  <c r="M45" i="9"/>
  <c r="O22" i="9"/>
  <c r="N23" i="9" s="1"/>
  <c r="S22" i="9"/>
  <c r="L25" i="10"/>
  <c r="K26" i="10" s="1"/>
  <c r="X44" i="9" l="1"/>
  <c r="Y43" i="9"/>
  <c r="E47" i="9"/>
  <c r="M46" i="9"/>
  <c r="Q22" i="9"/>
  <c r="L26" i="10"/>
  <c r="K27" i="10" s="1"/>
  <c r="X45" i="9" l="1"/>
  <c r="Y44" i="9"/>
  <c r="M47" i="9"/>
  <c r="E48" i="9"/>
  <c r="O23" i="9"/>
  <c r="S23" i="9"/>
  <c r="X46" i="9" l="1"/>
  <c r="Y45" i="9"/>
  <c r="M48" i="9"/>
  <c r="E49" i="9"/>
  <c r="Q23" i="9"/>
  <c r="N24" i="9"/>
  <c r="L27" i="10"/>
  <c r="K28" i="10" s="1"/>
  <c r="X47" i="9" l="1"/>
  <c r="Y46" i="9"/>
  <c r="E50" i="9"/>
  <c r="M49" i="9"/>
  <c r="O24" i="9"/>
  <c r="N25" i="9" s="1"/>
  <c r="S24" i="9"/>
  <c r="L28" i="10"/>
  <c r="K29" i="10" s="1"/>
  <c r="X48" i="9" l="1"/>
  <c r="Y47" i="9"/>
  <c r="E51" i="9"/>
  <c r="M50" i="9"/>
  <c r="Q24" i="9"/>
  <c r="X49" i="9" l="1"/>
  <c r="Y48" i="9"/>
  <c r="E52" i="9"/>
  <c r="M51" i="9"/>
  <c r="O25" i="9"/>
  <c r="S25" i="9"/>
  <c r="L29" i="10"/>
  <c r="K30" i="10" s="1"/>
  <c r="X50" i="9" l="1"/>
  <c r="Y49" i="9"/>
  <c r="E53" i="9"/>
  <c r="M52" i="9"/>
  <c r="L30" i="10"/>
  <c r="K31" i="10" s="1"/>
  <c r="Q25" i="9"/>
  <c r="N26" i="9"/>
  <c r="X51" i="9" l="1"/>
  <c r="Y50" i="9"/>
  <c r="M53" i="9"/>
  <c r="L31" i="10"/>
  <c r="K32" i="10" s="1"/>
  <c r="O26" i="9"/>
  <c r="Q26" i="9" s="1"/>
  <c r="S26" i="9"/>
  <c r="X52" i="9" l="1"/>
  <c r="Y51" i="9"/>
  <c r="L32" i="10"/>
  <c r="K33" i="10" s="1"/>
  <c r="N27" i="9"/>
  <c r="X53" i="9" l="1"/>
  <c r="Y53" i="9" s="1"/>
  <c r="Y52" i="9"/>
  <c r="L33" i="10"/>
  <c r="K34" i="10" s="1"/>
  <c r="O27" i="9"/>
  <c r="Q27" i="9" s="1"/>
  <c r="S27" i="9"/>
  <c r="L34" i="10" l="1"/>
  <c r="K35" i="10" s="1"/>
  <c r="N28" i="9"/>
  <c r="L35" i="10" l="1"/>
  <c r="K36" i="10" s="1"/>
  <c r="O28" i="9"/>
  <c r="Q28" i="9" s="1"/>
  <c r="S28" i="9"/>
  <c r="N29" i="9" l="1"/>
  <c r="O29" i="9" s="1"/>
  <c r="Q29" i="9" s="1"/>
  <c r="L36" i="10"/>
  <c r="K37" i="10" s="1"/>
  <c r="N30" i="9" l="1"/>
  <c r="S30" i="9" s="1"/>
  <c r="S29" i="9"/>
  <c r="L37" i="10"/>
  <c r="K38" i="10" s="1"/>
  <c r="O30" i="9" l="1"/>
  <c r="Q30" i="9" s="1"/>
  <c r="L38" i="10"/>
  <c r="K39" i="10" s="1"/>
  <c r="N31" i="9" l="1"/>
  <c r="S31" i="9" s="1"/>
  <c r="L39" i="10"/>
  <c r="K40" i="10" s="1"/>
  <c r="O31" i="9" l="1"/>
  <c r="Q31" i="9" s="1"/>
  <c r="L40" i="10"/>
  <c r="K41" i="10" s="1"/>
  <c r="N32" i="9" l="1"/>
  <c r="S32" i="9" s="1"/>
  <c r="L41" i="10"/>
  <c r="K42" i="10" s="1"/>
  <c r="O32" i="9" l="1"/>
  <c r="Q32" i="9" s="1"/>
  <c r="L42" i="10"/>
  <c r="K43" i="10" s="1"/>
  <c r="N33" i="9" l="1"/>
  <c r="S33" i="9" s="1"/>
  <c r="L43" i="10"/>
  <c r="K44" i="10" s="1"/>
  <c r="O33" i="9" l="1"/>
  <c r="Q33" i="9" s="1"/>
  <c r="L44" i="10"/>
  <c r="K45" i="10" s="1"/>
  <c r="N34" i="9" l="1"/>
  <c r="S34" i="9" s="1"/>
  <c r="L45" i="10"/>
  <c r="K46" i="10" s="1"/>
  <c r="O34" i="9" l="1"/>
  <c r="Q34" i="9" s="1"/>
  <c r="N35" i="9"/>
  <c r="O35" i="9" s="1"/>
  <c r="Q35" i="9" s="1"/>
  <c r="L46" i="10"/>
  <c r="K47" i="10" s="1"/>
  <c r="S35" i="9" l="1"/>
  <c r="N36" i="9"/>
  <c r="S36" i="9" s="1"/>
  <c r="L47" i="10"/>
  <c r="K48" i="10" s="1"/>
  <c r="O36" i="9" l="1"/>
  <c r="Q36" i="9" s="1"/>
  <c r="L48" i="10"/>
  <c r="K49" i="10" s="1"/>
  <c r="N37" i="9" l="1"/>
  <c r="S37" i="9" s="1"/>
  <c r="L49" i="10"/>
  <c r="K50" i="10" s="1"/>
  <c r="O37" i="9" l="1"/>
  <c r="Q37" i="9" s="1"/>
  <c r="L50" i="10"/>
  <c r="K51" i="10" s="1"/>
  <c r="N38" i="9" l="1"/>
  <c r="S38" i="9" s="1"/>
  <c r="L51" i="10"/>
  <c r="K52" i="10" s="1"/>
  <c r="O38" i="9" l="1"/>
  <c r="Q38" i="9" s="1"/>
  <c r="L52" i="10"/>
  <c r="K53" i="10" s="1"/>
  <c r="L53" i="10" s="1"/>
  <c r="N39" i="9" l="1"/>
  <c r="S39" i="9" s="1"/>
  <c r="O39" i="9" l="1"/>
  <c r="Q39" i="9" s="1"/>
  <c r="N40" i="9" l="1"/>
  <c r="S40" i="9" s="1"/>
  <c r="O40" i="9" l="1"/>
  <c r="Q40" i="9" s="1"/>
  <c r="N41" i="9" l="1"/>
  <c r="O41" i="9" s="1"/>
  <c r="Q41" i="9" s="1"/>
  <c r="S41" i="9" l="1"/>
  <c r="N42" i="9"/>
  <c r="S42" i="9" s="1"/>
  <c r="O42" i="9" l="1"/>
  <c r="Q42" i="9" s="1"/>
  <c r="N43" i="9" l="1"/>
  <c r="S43" i="9" s="1"/>
  <c r="O43" i="9" l="1"/>
  <c r="Q43" i="9" s="1"/>
  <c r="N44" i="9" l="1"/>
  <c r="S44" i="9" s="1"/>
  <c r="O44" i="9" l="1"/>
  <c r="Q44" i="9" s="1"/>
  <c r="N45" i="9" l="1"/>
  <c r="O45" i="9" s="1"/>
  <c r="Q45" i="9" s="1"/>
  <c r="S45" i="9" l="1"/>
  <c r="N46" i="9"/>
  <c r="O46" i="9" s="1"/>
  <c r="Q46" i="9" s="1"/>
  <c r="S46" i="9" l="1"/>
  <c r="N47" i="9"/>
  <c r="S47" i="9" l="1"/>
  <c r="O47" i="9"/>
  <c r="Q47" i="9" s="1"/>
  <c r="N48" i="9" l="1"/>
  <c r="S48" i="9" l="1"/>
  <c r="O48" i="9"/>
  <c r="Q48" i="9" s="1"/>
  <c r="N49" i="9" l="1"/>
  <c r="O49" i="9" l="1"/>
  <c r="Q49" i="9" s="1"/>
  <c r="S49" i="9"/>
  <c r="N50" i="9" l="1"/>
  <c r="S50" i="9" l="1"/>
  <c r="O50" i="9"/>
  <c r="Q50" i="9" s="1"/>
  <c r="N51" i="9" l="1"/>
  <c r="S51" i="9" l="1"/>
  <c r="O51" i="9"/>
  <c r="Q51" i="9" s="1"/>
  <c r="N52" i="9" l="1"/>
  <c r="S52" i="9" l="1"/>
  <c r="O52" i="9"/>
  <c r="Q52" i="9" s="1"/>
  <c r="N53" i="9" l="1"/>
  <c r="S53" i="9" l="1"/>
  <c r="O53" i="9"/>
  <c r="Q53" i="9" s="1"/>
</calcChain>
</file>

<file path=xl/sharedStrings.xml><?xml version="1.0" encoding="utf-8"?>
<sst xmlns="http://schemas.openxmlformats.org/spreadsheetml/2006/main" count="139" uniqueCount="21">
  <si>
    <t>Pre-retirement</t>
  </si>
  <si>
    <t>Age</t>
  </si>
  <si>
    <t>Service</t>
  </si>
  <si>
    <t>Salary</t>
  </si>
  <si>
    <t>3,4,5</t>
  </si>
  <si>
    <t>Contribution</t>
  </si>
  <si>
    <t>Balance</t>
  </si>
  <si>
    <t>Company</t>
  </si>
  <si>
    <t>My</t>
  </si>
  <si>
    <t>Earnings</t>
  </si>
  <si>
    <t>Both</t>
  </si>
  <si>
    <t>Withdrawal</t>
  </si>
  <si>
    <t>Total Income</t>
  </si>
  <si>
    <t>Social Security</t>
  </si>
  <si>
    <t>Pension</t>
  </si>
  <si>
    <t>SS</t>
  </si>
  <si>
    <t>Roth</t>
  </si>
  <si>
    <t>AfterTax</t>
  </si>
  <si>
    <t>Mortgage</t>
  </si>
  <si>
    <t>Normalized Income</t>
  </si>
  <si>
    <t>Inflation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</si>
</sst>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164" fontId="0" fillId="0" borderId="0" xfId="1" applyNumberFormat="1" applyFont="1"/>
    <xf numFmtId="9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0" xfId="1" applyNumberFormat="1" applyFont="1" applyAlignment="1">
      <alignment horizontal="center"/>
    </xf>
    <xf numFmtId="165" fontId="0" fillId="0" borderId="0" xfId="3" applyNumberFormat="1" applyFont="1" applyAlignment="1">
      <alignment horizontal="center"/>
    </xf>
    <xf numFmtId="165" fontId="0" fillId="0" borderId="1" xfId="3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3" fillId="2" borderId="0" xfId="2" applyNumberFormat="1" applyFont="1"/>
    <xf numFmtId="166" fontId="0" fillId="0" borderId="0" xfId="0" applyNumberFormat="1"/>
    <xf numFmtId="2" fontId="0" fillId="0" borderId="0" xfId="0" applyNumberFormat="1"/>
    <xf numFmtId="44" fontId="0" fillId="0" borderId="0" xfId="1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Fill="1" applyBorder="1"/>
    <xf numFmtId="44" fontId="0" fillId="0" borderId="0" xfId="1" applyFont="1"/>
    <xf numFmtId="44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44" fontId="0" fillId="0" borderId="0" xfId="0" applyNumberFormat="1"/>
    <xf numFmtId="0" fontId="0" fillId="0" borderId="0" xfId="0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0" xfId="1" applyNumberFormat="1" applyFont="1"/>
    <xf numFmtId="0" fontId="0" fillId="0" borderId="0" xfId="0" applyAlignment="1">
      <alignment horizontal="right"/>
    </xf>
  </cellXfs>
  <cellStyles count="4">
    <cellStyle name="Currency" xfId="1" builtinId="4"/>
    <cellStyle name="Good" xfId="2" builtinId="26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Total Yearly Income</c:v>
          </c:tx>
          <c:marker>
            <c:symbol val="none"/>
          </c:marker>
          <c:val>
            <c:numRef>
              <c:f>Jon!$W$3:$W$53</c:f>
              <c:numCache>
                <c:formatCode>_("$"* #,##0.00_);_("$"* \(#,##0.00\);_("$"* "-"??_);_(@_)</c:formatCode>
                <c:ptCount val="51"/>
                <c:pt idx="0">
                  <c:v>81000</c:v>
                </c:pt>
                <c:pt idx="1">
                  <c:v>80990</c:v>
                </c:pt>
                <c:pt idx="2">
                  <c:v>86704.549999999988</c:v>
                </c:pt>
                <c:pt idx="3">
                  <c:v>82653.304749999981</c:v>
                </c:pt>
                <c:pt idx="4">
                  <c:v>85846.344463749963</c:v>
                </c:pt>
                <c:pt idx="5">
                  <c:v>90294.193784618692</c:v>
                </c:pt>
                <c:pt idx="6">
                  <c:v>94007.841601326538</c:v>
                </c:pt>
                <c:pt idx="7">
                  <c:v>96998.76175171425</c:v>
                </c:pt>
                <c:pt idx="8">
                  <c:v>103278.93465443596</c:v>
                </c:pt>
                <c:pt idx="9">
                  <c:v>104860.86991025798</c:v>
                </c:pt>
                <c:pt idx="10">
                  <c:v>104257.62991651951</c:v>
                </c:pt>
                <c:pt idx="11">
                  <c:v>117031.01066250939</c:v>
                </c:pt>
                <c:pt idx="12">
                  <c:v>115179.90614232229</c:v>
                </c:pt>
                <c:pt idx="13">
                  <c:v>133678.00191872678</c:v>
                </c:pt>
                <c:pt idx="14">
                  <c:v>127540.66200506946</c:v>
                </c:pt>
                <c:pt idx="15">
                  <c:v>136783.93479529757</c:v>
                </c:pt>
                <c:pt idx="16">
                  <c:v>140000</c:v>
                </c:pt>
                <c:pt idx="17">
                  <c:v>140000</c:v>
                </c:pt>
                <c:pt idx="18">
                  <c:v>152000</c:v>
                </c:pt>
                <c:pt idx="19">
                  <c:v>153000</c:v>
                </c:pt>
                <c:pt idx="20">
                  <c:v>153500</c:v>
                </c:pt>
                <c:pt idx="21">
                  <c:v>155700</c:v>
                </c:pt>
                <c:pt idx="22">
                  <c:v>157900</c:v>
                </c:pt>
                <c:pt idx="23">
                  <c:v>161300</c:v>
                </c:pt>
                <c:pt idx="24">
                  <c:v>164700</c:v>
                </c:pt>
                <c:pt idx="25">
                  <c:v>168100</c:v>
                </c:pt>
                <c:pt idx="26">
                  <c:v>171500</c:v>
                </c:pt>
                <c:pt idx="27">
                  <c:v>178900</c:v>
                </c:pt>
                <c:pt idx="28">
                  <c:v>182300</c:v>
                </c:pt>
                <c:pt idx="29">
                  <c:v>185700</c:v>
                </c:pt>
                <c:pt idx="30">
                  <c:v>189700</c:v>
                </c:pt>
                <c:pt idx="31">
                  <c:v>193700</c:v>
                </c:pt>
                <c:pt idx="32">
                  <c:v>197700</c:v>
                </c:pt>
                <c:pt idx="33">
                  <c:v>201700</c:v>
                </c:pt>
                <c:pt idx="34">
                  <c:v>205700</c:v>
                </c:pt>
                <c:pt idx="35">
                  <c:v>209700</c:v>
                </c:pt>
                <c:pt idx="36">
                  <c:v>213700</c:v>
                </c:pt>
                <c:pt idx="37">
                  <c:v>217700</c:v>
                </c:pt>
                <c:pt idx="38">
                  <c:v>221700</c:v>
                </c:pt>
                <c:pt idx="39">
                  <c:v>225700</c:v>
                </c:pt>
                <c:pt idx="40">
                  <c:v>229700</c:v>
                </c:pt>
                <c:pt idx="41">
                  <c:v>233700</c:v>
                </c:pt>
                <c:pt idx="42">
                  <c:v>237700</c:v>
                </c:pt>
                <c:pt idx="43">
                  <c:v>241700</c:v>
                </c:pt>
                <c:pt idx="44">
                  <c:v>245700</c:v>
                </c:pt>
                <c:pt idx="45">
                  <c:v>249700</c:v>
                </c:pt>
                <c:pt idx="46">
                  <c:v>253700</c:v>
                </c:pt>
                <c:pt idx="47">
                  <c:v>257700</c:v>
                </c:pt>
                <c:pt idx="48">
                  <c:v>261700</c:v>
                </c:pt>
                <c:pt idx="49">
                  <c:v>265700</c:v>
                </c:pt>
                <c:pt idx="50">
                  <c:v>269700</c:v>
                </c:pt>
              </c:numCache>
            </c:numRef>
          </c:val>
          <c:smooth val="0"/>
        </c:ser>
        <c:ser>
          <c:idx val="1"/>
          <c:order val="1"/>
          <c:tx>
            <c:v>Normalized Income</c:v>
          </c:tx>
          <c:marker>
            <c:symbol val="none"/>
          </c:marker>
          <c:val>
            <c:numRef>
              <c:f>Jon!$Y$3:$Y$53</c:f>
              <c:numCache>
                <c:formatCode>_("$"* #,##0.00_);_("$"* \(#,##0.00\);_("$"* "-"??_);_(@_)</c:formatCode>
                <c:ptCount val="51"/>
                <c:pt idx="0">
                  <c:v>81000</c:v>
                </c:pt>
                <c:pt idx="1">
                  <c:v>78631.067961165041</c:v>
                </c:pt>
                <c:pt idx="2">
                  <c:v>81727.35413328305</c:v>
                </c:pt>
                <c:pt idx="3">
                  <c:v>75639.482459937368</c:v>
                </c:pt>
                <c:pt idx="4">
                  <c:v>76273.365166950534</c:v>
                </c:pt>
                <c:pt idx="5">
                  <c:v>77888.564737498062</c:v>
                </c:pt>
                <c:pt idx="6">
                  <c:v>78730.087345921667</c:v>
                </c:pt>
                <c:pt idx="7">
                  <c:v>78868.869791135221</c:v>
                </c:pt>
                <c:pt idx="8">
                  <c:v>81529.344726317271</c:v>
                </c:pt>
                <c:pt idx="9">
                  <c:v>80367.125267330048</c:v>
                </c:pt>
                <c:pt idx="10">
                  <c:v>77577.468002436915</c:v>
                </c:pt>
                <c:pt idx="11">
                  <c:v>84545.692124453373</c:v>
                </c:pt>
                <c:pt idx="12">
                  <c:v>80784.868770739864</c:v>
                </c:pt>
                <c:pt idx="13">
                  <c:v>91028.21453416755</c:v>
                </c:pt>
                <c:pt idx="14">
                  <c:v>84319.402617445608</c:v>
                </c:pt>
                <c:pt idx="15">
                  <c:v>87796.402760295299</c:v>
                </c:pt>
                <c:pt idx="16">
                  <c:v>87243.371490815945</c:v>
                </c:pt>
                <c:pt idx="17">
                  <c:v>84702.302418267907</c:v>
                </c:pt>
                <c:pt idx="18">
                  <c:v>89283.980357674911</c:v>
                </c:pt>
                <c:pt idx="19">
                  <c:v>87253.762102224442</c:v>
                </c:pt>
                <c:pt idx="20">
                  <c:v>84989.228267602331</c:v>
                </c:pt>
                <c:pt idx="21">
                  <c:v>83696.422259041035</c:v>
                </c:pt>
                <c:pt idx="22">
                  <c:v>82406.82588936016</c:v>
                </c:pt>
                <c:pt idx="23">
                  <c:v>81729.379021709654</c:v>
                </c:pt>
                <c:pt idx="24">
                  <c:v>81021.486375117092</c:v>
                </c:pt>
                <c:pt idx="25">
                  <c:v>80285.496192884893</c:v>
                </c:pt>
                <c:pt idx="26">
                  <c:v>79523.645755703415</c:v>
                </c:pt>
                <c:pt idx="27">
                  <c:v>80538.8220764547</c:v>
                </c:pt>
                <c:pt idx="28">
                  <c:v>79679.092102968483</c:v>
                </c:pt>
                <c:pt idx="29">
                  <c:v>78801.119479366913</c:v>
                </c:pt>
                <c:pt idx="30">
                  <c:v>78153.888280167419</c:v>
                </c:pt>
                <c:pt idx="31">
                  <c:v>77477.510017700057</c:v>
                </c:pt>
                <c:pt idx="32">
                  <c:v>76774.231648878005</c:v>
                </c:pt>
                <c:pt idx="33">
                  <c:v>76046.193966432882</c:v>
                </c:pt>
                <c:pt idx="34">
                  <c:v>75295.435877060721</c:v>
                </c:pt>
                <c:pt idx="35">
                  <c:v>74523.898520418719</c:v>
                </c:pt>
                <c:pt idx="36">
                  <c:v>73733.429234613854</c:v>
                </c:pt>
                <c:pt idx="37">
                  <c:v>72925.785373631647</c:v>
                </c:pt>
                <c:pt idx="38">
                  <c:v>72102.637981965643</c:v>
                </c:pt>
                <c:pt idx="39">
                  <c:v>71265.575331527536</c:v>
                </c:pt>
                <c:pt idx="40">
                  <c:v>70416.106325743312</c:v>
                </c:pt>
                <c:pt idx="41">
                  <c:v>69555.663775571389</c:v>
                </c:pt>
                <c:pt idx="42">
                  <c:v>68685.607552015979</c:v>
                </c:pt>
                <c:pt idx="43">
                  <c:v>67807.227619550889</c:v>
                </c:pt>
                <c:pt idx="44">
                  <c:v>66921.746954716597</c:v>
                </c:pt>
                <c:pt idx="45">
                  <c:v>66030.324354006327</c:v>
                </c:pt>
                <c:pt idx="46">
                  <c:v>65134.057135014067</c:v>
                </c:pt>
                <c:pt idx="47">
                  <c:v>64233.983734680602</c:v>
                </c:pt>
                <c:pt idx="48">
                  <c:v>63331.086208340072</c:v>
                </c:pt>
                <c:pt idx="49">
                  <c:v>62426.292633141617</c:v>
                </c:pt>
                <c:pt idx="50">
                  <c:v>61520.479419296513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10624"/>
        <c:axId val="100024704"/>
      </c:lineChart>
      <c:catAx>
        <c:axId val="100010624"/>
        <c:scaling>
          <c:orientation val="minMax"/>
        </c:scaling>
        <c:delete val="0"/>
        <c:axPos val="b"/>
        <c:majorTickMark val="out"/>
        <c:minorTickMark val="none"/>
        <c:tickLblPos val="nextTo"/>
        <c:crossAx val="100024704"/>
        <c:crosses val="autoZero"/>
        <c:auto val="1"/>
        <c:lblAlgn val="ctr"/>
        <c:lblOffset val="100"/>
        <c:noMultiLvlLbl val="0"/>
      </c:catAx>
      <c:valAx>
        <c:axId val="100024704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1000106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Jon</c:v>
          </c:tx>
          <c:marker>
            <c:symbol val="none"/>
          </c:marker>
          <c:val>
            <c:numRef>
              <c:f>Jon!$N$3:$N$53</c:f>
              <c:numCache>
                <c:formatCode>_("$"* #,##0_);_("$"* \(#,##0\);_("$"* "-"??_);_(@_)</c:formatCode>
                <c:ptCount val="51"/>
                <c:pt idx="0">
                  <c:v>211773</c:v>
                </c:pt>
                <c:pt idx="1">
                  <c:v>245662.72500000001</c:v>
                </c:pt>
                <c:pt idx="2">
                  <c:v>281281.81112500001</c:v>
                </c:pt>
                <c:pt idx="3">
                  <c:v>318939.36121312506</c:v>
                </c:pt>
                <c:pt idx="4">
                  <c:v>358743.10435740318</c:v>
                </c:pt>
                <c:pt idx="5">
                  <c:v>400811.79945510352</c:v>
                </c:pt>
                <c:pt idx="6">
                  <c:v>445270.50401448295</c:v>
                </c:pt>
                <c:pt idx="7">
                  <c:v>492251.0360036724</c:v>
                </c:pt>
                <c:pt idx="8">
                  <c:v>541892.3302546863</c:v>
                </c:pt>
                <c:pt idx="9">
                  <c:v>594340.81667048053</c:v>
                </c:pt>
                <c:pt idx="10">
                  <c:v>649569.65246998915</c:v>
                </c:pt>
                <c:pt idx="11">
                  <c:v>707379.7224925491</c:v>
                </c:pt>
                <c:pt idx="12">
                  <c:v>767897.50436033926</c:v>
                </c:pt>
                <c:pt idx="13">
                  <c:v>831248.88901252067</c:v>
                </c:pt>
                <c:pt idx="14">
                  <c:v>897565.71980028204</c:v>
                </c:pt>
                <c:pt idx="15">
                  <c:v>966985.940528256</c:v>
                </c:pt>
                <c:pt idx="16">
                  <c:v>994954.21543318406</c:v>
                </c:pt>
                <c:pt idx="17">
                  <c:v>1024383.3177726057</c:v>
                </c:pt>
                <c:pt idx="18">
                  <c:v>1054673.3807706926</c:v>
                </c:pt>
                <c:pt idx="19">
                  <c:v>1085859.2312488421</c:v>
                </c:pt>
                <c:pt idx="20">
                  <c:v>1117967.220429135</c:v>
                </c:pt>
                <c:pt idx="21">
                  <c:v>1106024.6172043048</c:v>
                </c:pt>
                <c:pt idx="22">
                  <c:v>1094384.4947688063</c:v>
                </c:pt>
                <c:pt idx="23">
                  <c:v>1082390.631448403</c:v>
                </c:pt>
                <c:pt idx="24">
                  <c:v>1068842.2583416612</c:v>
                </c:pt>
                <c:pt idx="25">
                  <c:v>1053710.751688512</c:v>
                </c:pt>
                <c:pt idx="26">
                  <c:v>1036949.0468389646</c:v>
                </c:pt>
                <c:pt idx="27">
                  <c:v>1018508.9438168767</c:v>
                </c:pt>
                <c:pt idx="28">
                  <c:v>998340.81367671443</c:v>
                </c:pt>
                <c:pt idx="29">
                  <c:v>976393.56003911828</c:v>
                </c:pt>
                <c:pt idx="30">
                  <c:v>952614.57564485574</c:v>
                </c:pt>
                <c:pt idx="31">
                  <c:v>926949.69768011535</c:v>
                </c:pt>
                <c:pt idx="32">
                  <c:v>899343.16177998995</c:v>
                </c:pt>
                <c:pt idx="33">
                  <c:v>869737.5546718915</c:v>
                </c:pt>
                <c:pt idx="34">
                  <c:v>838073.76541866967</c:v>
                </c:pt>
                <c:pt idx="35">
                  <c:v>804290.93522002804</c:v>
                </c:pt>
                <c:pt idx="36">
                  <c:v>768326.40572960849</c:v>
                </c:pt>
                <c:pt idx="37">
                  <c:v>730115.66584385303</c:v>
                </c:pt>
                <c:pt idx="38">
                  <c:v>689592.29691745492</c:v>
                </c:pt>
                <c:pt idx="39">
                  <c:v>646687.91635887453</c:v>
                </c:pt>
                <c:pt idx="40">
                  <c:v>601332.11955801945</c:v>
                </c:pt>
                <c:pt idx="41">
                  <c:v>553452.42009677284</c:v>
                </c:pt>
                <c:pt idx="42">
                  <c:v>502974.18819159467</c:v>
                </c:pt>
                <c:pt idx="43">
                  <c:v>449820.58731592016</c:v>
                </c:pt>
                <c:pt idx="44">
                  <c:v>393912.50894853286</c:v>
                </c:pt>
                <c:pt idx="45">
                  <c:v>335168.50539249968</c:v>
                </c:pt>
                <c:pt idx="46">
                  <c:v>273504.72060761519</c:v>
                </c:pt>
                <c:pt idx="47">
                  <c:v>208834.81899761694</c:v>
                </c:pt>
                <c:pt idx="48">
                  <c:v>141069.91209169541</c:v>
                </c:pt>
                <c:pt idx="49">
                  <c:v>70118.483058035083</c:v>
                </c:pt>
                <c:pt idx="50">
                  <c:v>-4113.6910147189628</c:v>
                </c:pt>
              </c:numCache>
            </c:numRef>
          </c:val>
          <c:smooth val="0"/>
        </c:ser>
        <c:ser>
          <c:idx val="1"/>
          <c:order val="1"/>
          <c:tx>
            <c:v>Gina</c:v>
          </c:tx>
          <c:marker>
            <c:symbol val="none"/>
          </c:marker>
          <c:val>
            <c:numRef>
              <c:f>Gina!$K$3:$K$53</c:f>
              <c:numCache>
                <c:formatCode>_("$"* #,##0_);_("$"* \(#,##0\);_("$"* "-"??_);_(@_)</c:formatCode>
                <c:ptCount val="51"/>
                <c:pt idx="0">
                  <c:v>109112.5</c:v>
                </c:pt>
                <c:pt idx="1">
                  <c:v>141605.3125</c:v>
                </c:pt>
                <c:pt idx="2">
                  <c:v>175555.05781249999</c:v>
                </c:pt>
                <c:pt idx="3">
                  <c:v>211259.50307031246</c:v>
                </c:pt>
                <c:pt idx="4">
                  <c:v>248800.81181238277</c:v>
                </c:pt>
                <c:pt idx="5">
                  <c:v>288270.68329885014</c:v>
                </c:pt>
                <c:pt idx="6">
                  <c:v>329765.20156331896</c:v>
                </c:pt>
                <c:pt idx="7">
                  <c:v>373385.18418929493</c:v>
                </c:pt>
                <c:pt idx="8">
                  <c:v>419236.41104762047</c:v>
                </c:pt>
                <c:pt idx="9">
                  <c:v>467429.86748734373</c:v>
                </c:pt>
                <c:pt idx="10">
                  <c:v>513648.66794801946</c:v>
                </c:pt>
                <c:pt idx="11">
                  <c:v>533270.23865672667</c:v>
                </c:pt>
                <c:pt idx="12">
                  <c:v>554208.61678882164</c:v>
                </c:pt>
                <c:pt idx="13">
                  <c:v>575958.19389773265</c:v>
                </c:pt>
                <c:pt idx="14">
                  <c:v>598561.53011146374</c:v>
                </c:pt>
                <c:pt idx="15">
                  <c:v>622051.92459164769</c:v>
                </c:pt>
                <c:pt idx="16">
                  <c:v>640361.12641219434</c:v>
                </c:pt>
                <c:pt idx="17">
                  <c:v>579297.32217725192</c:v>
                </c:pt>
                <c:pt idx="18">
                  <c:v>517592.1989060936</c:v>
                </c:pt>
                <c:pt idx="19">
                  <c:v>459045.54172234377</c:v>
                </c:pt>
                <c:pt idx="20">
                  <c:v>398695.10783177032</c:v>
                </c:pt>
                <c:pt idx="21">
                  <c:v>381561.21757508203</c:v>
                </c:pt>
                <c:pt idx="22">
                  <c:v>363265.06245618482</c:v>
                </c:pt>
                <c:pt idx="23">
                  <c:v>344437.45665665384</c:v>
                </c:pt>
                <c:pt idx="24">
                  <c:v>323283.73814556433</c:v>
                </c:pt>
                <c:pt idx="25">
                  <c:v>301630.25308059208</c:v>
                </c:pt>
                <c:pt idx="26">
                  <c:v>279441.67797091906</c:v>
                </c:pt>
                <c:pt idx="27">
                  <c:v>256705.07710906293</c:v>
                </c:pt>
                <c:pt idx="28">
                  <c:v>253406.91154756269</c:v>
                </c:pt>
                <c:pt idx="29">
                  <c:v>249783.31140577051</c:v>
                </c:pt>
                <c:pt idx="30">
                  <c:v>246073.18919268716</c:v>
                </c:pt>
                <c:pt idx="31">
                  <c:v>241671.39545016788</c:v>
                </c:pt>
                <c:pt idx="32">
                  <c:v>236568.20275820358</c:v>
                </c:pt>
                <c:pt idx="33">
                  <c:v>230746.19773580824</c:v>
                </c:pt>
                <c:pt idx="34">
                  <c:v>224187.62774198339</c:v>
                </c:pt>
                <c:pt idx="35">
                  <c:v>216874.3005604558</c:v>
                </c:pt>
                <c:pt idx="36">
                  <c:v>208787.57466423628</c:v>
                </c:pt>
                <c:pt idx="37">
                  <c:v>199908.34810454492</c:v>
                </c:pt>
                <c:pt idx="38">
                  <c:v>190217.04713915469</c:v>
                </c:pt>
                <c:pt idx="39">
                  <c:v>179693.61457970092</c:v>
                </c:pt>
                <c:pt idx="40">
                  <c:v>168317.49785118661</c:v>
                </c:pt>
                <c:pt idx="41">
                  <c:v>156067.6367565727</c:v>
                </c:pt>
                <c:pt idx="42">
                  <c:v>142922.45093916968</c:v>
                </c:pt>
                <c:pt idx="43">
                  <c:v>128859.82703536647</c:v>
                </c:pt>
                <c:pt idx="44">
                  <c:v>113857.10551004816</c:v>
                </c:pt>
                <c:pt idx="45">
                  <c:v>97891.067166865847</c:v>
                </c:pt>
                <c:pt idx="46">
                  <c:v>80937.919325327268</c:v>
                </c:pt>
                <c:pt idx="47">
                  <c:v>62973.281656479681</c:v>
                </c:pt>
                <c:pt idx="48">
                  <c:v>43972.171668752271</c:v>
                </c:pt>
                <c:pt idx="49">
                  <c:v>23908.989835317669</c:v>
                </c:pt>
                <c:pt idx="50">
                  <c:v>2757.5043541185441</c:v>
                </c:pt>
              </c:numCache>
            </c:numRef>
          </c:val>
          <c:smooth val="0"/>
        </c:ser>
        <c:ser>
          <c:idx val="2"/>
          <c:order val="2"/>
          <c:tx>
            <c:v>Both</c:v>
          </c:tx>
          <c:marker>
            <c:symbol val="none"/>
          </c:marker>
          <c:val>
            <c:numRef>
              <c:f>Jon!$S$3:$S$53</c:f>
              <c:numCache>
                <c:formatCode>_("$"* #,##0_);_("$"* \(#,##0\);_("$"* "-"??_);_(@_)</c:formatCode>
                <c:ptCount val="51"/>
                <c:pt idx="0">
                  <c:v>320885.5</c:v>
                </c:pt>
                <c:pt idx="1">
                  <c:v>387268.03749999998</c:v>
                </c:pt>
                <c:pt idx="2">
                  <c:v>456836.8689375</c:v>
                </c:pt>
                <c:pt idx="3">
                  <c:v>530198.86428343749</c:v>
                </c:pt>
                <c:pt idx="4">
                  <c:v>607543.91616978589</c:v>
                </c:pt>
                <c:pt idx="5">
                  <c:v>689082.48275395366</c:v>
                </c:pt>
                <c:pt idx="6">
                  <c:v>775035.70557780191</c:v>
                </c:pt>
                <c:pt idx="7">
                  <c:v>865636.22019296733</c:v>
                </c:pt>
                <c:pt idx="8">
                  <c:v>961128.74130230676</c:v>
                </c:pt>
                <c:pt idx="9">
                  <c:v>1061770.6841578241</c:v>
                </c:pt>
                <c:pt idx="10">
                  <c:v>1163218.3204180086</c:v>
                </c:pt>
                <c:pt idx="11">
                  <c:v>1240649.9611492758</c:v>
                </c:pt>
                <c:pt idx="12">
                  <c:v>1322106.1211491609</c:v>
                </c:pt>
                <c:pt idx="13">
                  <c:v>1407207.0829102532</c:v>
                </c:pt>
                <c:pt idx="14">
                  <c:v>1496127.2499117458</c:v>
                </c:pt>
                <c:pt idx="15">
                  <c:v>1589037.8651199038</c:v>
                </c:pt>
                <c:pt idx="16">
                  <c:v>1635315.3418453783</c:v>
                </c:pt>
                <c:pt idx="17">
                  <c:v>1603680.6399498577</c:v>
                </c:pt>
                <c:pt idx="18">
                  <c:v>1572265.5796767862</c:v>
                </c:pt>
                <c:pt idx="19">
                  <c:v>1544904.7729711859</c:v>
                </c:pt>
                <c:pt idx="20">
                  <c:v>1516662.3282609053</c:v>
                </c:pt>
                <c:pt idx="21">
                  <c:v>1487585.8347793869</c:v>
                </c:pt>
                <c:pt idx="22">
                  <c:v>1457649.557224991</c:v>
                </c:pt>
                <c:pt idx="23">
                  <c:v>1426828.0881050569</c:v>
                </c:pt>
                <c:pt idx="24">
                  <c:v>1392125.9964872254</c:v>
                </c:pt>
                <c:pt idx="25">
                  <c:v>1355341.0047691041</c:v>
                </c:pt>
                <c:pt idx="26">
                  <c:v>1316390.7248098836</c:v>
                </c:pt>
                <c:pt idx="27">
                  <c:v>1275214.0209259395</c:v>
                </c:pt>
                <c:pt idx="28">
                  <c:v>1251747.725224277</c:v>
                </c:pt>
                <c:pt idx="29">
                  <c:v>1226176.8714448889</c:v>
                </c:pt>
                <c:pt idx="30">
                  <c:v>1198687.764837543</c:v>
                </c:pt>
                <c:pt idx="31">
                  <c:v>1168621.0931302833</c:v>
                </c:pt>
                <c:pt idx="32">
                  <c:v>1135911.3645381934</c:v>
                </c:pt>
                <c:pt idx="33">
                  <c:v>1100483.7524076998</c:v>
                </c:pt>
                <c:pt idx="34">
                  <c:v>1062261.3931606531</c:v>
                </c:pt>
                <c:pt idx="35">
                  <c:v>1021165.2357804838</c:v>
                </c:pt>
                <c:pt idx="36">
                  <c:v>977113.98039384477</c:v>
                </c:pt>
                <c:pt idx="37">
                  <c:v>930024.01394839794</c:v>
                </c:pt>
                <c:pt idx="38">
                  <c:v>879809.34405660955</c:v>
                </c:pt>
                <c:pt idx="39">
                  <c:v>826381.53093857551</c:v>
                </c:pt>
                <c:pt idx="40">
                  <c:v>769649.617409206</c:v>
                </c:pt>
                <c:pt idx="41">
                  <c:v>709520.0568533456</c:v>
                </c:pt>
                <c:pt idx="42">
                  <c:v>645896.63913076441</c:v>
                </c:pt>
                <c:pt idx="43">
                  <c:v>578680.4143512866</c:v>
                </c:pt>
                <c:pt idx="44">
                  <c:v>507769.61445858103</c:v>
                </c:pt>
                <c:pt idx="45">
                  <c:v>433059.57255936554</c:v>
                </c:pt>
                <c:pt idx="46">
                  <c:v>354442.63993294246</c:v>
                </c:pt>
                <c:pt idx="47">
                  <c:v>271808.10065409663</c:v>
                </c:pt>
                <c:pt idx="48">
                  <c:v>185042.08376044768</c:v>
                </c:pt>
                <c:pt idx="49">
                  <c:v>94027.472893352751</c:v>
                </c:pt>
                <c:pt idx="50">
                  <c:v>-1356.1866606004187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88064"/>
        <c:axId val="100106240"/>
      </c:lineChart>
      <c:catAx>
        <c:axId val="100088064"/>
        <c:scaling>
          <c:orientation val="minMax"/>
        </c:scaling>
        <c:delete val="0"/>
        <c:axPos val="b"/>
        <c:majorTickMark val="out"/>
        <c:minorTickMark val="none"/>
        <c:tickLblPos val="nextTo"/>
        <c:crossAx val="100106240"/>
        <c:crosses val="autoZero"/>
        <c:auto val="1"/>
        <c:lblAlgn val="ctr"/>
        <c:lblOffset val="100"/>
        <c:noMultiLvlLbl val="0"/>
      </c:catAx>
      <c:valAx>
        <c:axId val="100106240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1000880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2180" cy="63020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2180" cy="63020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5"/>
  <sheetViews>
    <sheetView tabSelected="1" zoomScale="85" zoomScaleNormal="85" workbookViewId="0">
      <selection activeCell="J21" sqref="J21"/>
    </sheetView>
  </sheetViews>
  <sheetFormatPr defaultRowHeight="15" x14ac:dyDescent="0.25"/>
  <cols>
    <col min="1" max="1" width="14.5703125" bestFit="1" customWidth="1"/>
    <col min="2" max="2" width="6.140625" style="9" bestFit="1" customWidth="1"/>
    <col min="3" max="3" width="4.5703125" bestFit="1" customWidth="1"/>
    <col min="4" max="4" width="7.5703125" bestFit="1" customWidth="1"/>
    <col min="5" max="5" width="10" bestFit="1" customWidth="1"/>
    <col min="6" max="6" width="11.5703125" style="4" bestFit="1" customWidth="1"/>
    <col min="7" max="7" width="11.5703125" style="4" customWidth="1"/>
    <col min="8" max="8" width="13.28515625" style="4" customWidth="1"/>
    <col min="9" max="9" width="13.85546875" style="4" bestFit="1" customWidth="1"/>
    <col min="10" max="10" width="13.85546875" style="4" customWidth="1"/>
    <col min="11" max="11" width="10.85546875" customWidth="1"/>
    <col min="12" max="12" width="5.140625" style="4" bestFit="1" customWidth="1"/>
    <col min="13" max="13" width="12.5703125" bestFit="1" customWidth="1"/>
    <col min="14" max="14" width="13.85546875" style="8" customWidth="1"/>
    <col min="15" max="15" width="11" customWidth="1"/>
    <col min="16" max="16" width="13.140625" customWidth="1"/>
    <col min="17" max="17" width="11.42578125" style="4" customWidth="1"/>
    <col min="18" max="18" width="17.42578125" style="4" customWidth="1"/>
    <col min="19" max="21" width="12.140625" style="4" customWidth="1"/>
    <col min="22" max="22" width="13.140625" customWidth="1"/>
    <col min="23" max="23" width="12.7109375" customWidth="1"/>
    <col min="25" max="25" width="20" customWidth="1"/>
  </cols>
  <sheetData>
    <row r="1" spans="1:25" x14ac:dyDescent="0.25">
      <c r="E1" s="16">
        <v>4.4999999999999998E-2</v>
      </c>
      <c r="F1" s="4" t="s">
        <v>8</v>
      </c>
      <c r="L1" s="2"/>
      <c r="M1" t="s">
        <v>7</v>
      </c>
      <c r="Q1" s="4" t="s">
        <v>9</v>
      </c>
      <c r="R1" s="4" t="s">
        <v>11</v>
      </c>
      <c r="S1" s="4" t="s">
        <v>6</v>
      </c>
      <c r="W1" s="25" t="s">
        <v>20</v>
      </c>
      <c r="X1" s="9">
        <v>0.03</v>
      </c>
    </row>
    <row r="2" spans="1:25" ht="15.75" thickBot="1" x14ac:dyDescent="0.3">
      <c r="A2" s="6"/>
      <c r="B2" s="10"/>
      <c r="C2" s="7" t="s">
        <v>1</v>
      </c>
      <c r="D2" s="7" t="s">
        <v>2</v>
      </c>
      <c r="E2" s="7" t="s">
        <v>3</v>
      </c>
      <c r="F2" s="7" t="s">
        <v>5</v>
      </c>
      <c r="G2" s="7" t="s">
        <v>17</v>
      </c>
      <c r="H2" s="7"/>
      <c r="I2" s="7"/>
      <c r="J2" s="7"/>
      <c r="K2" s="23" t="s">
        <v>16</v>
      </c>
      <c r="L2" s="7" t="s">
        <v>4</v>
      </c>
      <c r="M2" s="6" t="s">
        <v>5</v>
      </c>
      <c r="N2" s="11" t="s">
        <v>6</v>
      </c>
      <c r="O2" s="6" t="s">
        <v>9</v>
      </c>
      <c r="P2" s="17" t="s">
        <v>11</v>
      </c>
      <c r="Q2" s="7" t="s">
        <v>10</v>
      </c>
      <c r="R2" s="7" t="s">
        <v>10</v>
      </c>
      <c r="S2" s="7" t="s">
        <v>10</v>
      </c>
      <c r="T2" s="22" t="s">
        <v>14</v>
      </c>
      <c r="U2" s="22" t="s">
        <v>13</v>
      </c>
      <c r="V2" s="20" t="s">
        <v>18</v>
      </c>
      <c r="W2" s="20" t="s">
        <v>12</v>
      </c>
      <c r="Y2" s="20" t="s">
        <v>19</v>
      </c>
    </row>
    <row r="3" spans="1:25" x14ac:dyDescent="0.25">
      <c r="A3" t="s">
        <v>0</v>
      </c>
      <c r="B3" s="9">
        <v>0.05</v>
      </c>
      <c r="C3">
        <v>40</v>
      </c>
      <c r="D3">
        <v>16</v>
      </c>
      <c r="E3" s="12">
        <v>102000</v>
      </c>
      <c r="F3" s="15">
        <v>17500</v>
      </c>
      <c r="G3" s="15"/>
      <c r="H3" s="15"/>
      <c r="I3" s="15">
        <v>188000</v>
      </c>
      <c r="J3" s="15"/>
      <c r="K3" s="18">
        <v>5500</v>
      </c>
      <c r="L3" s="2">
        <v>0.06</v>
      </c>
      <c r="M3" s="3">
        <f>+L3*E3</f>
        <v>6120</v>
      </c>
      <c r="N3" s="8">
        <f>+M3*(1+(B3*0.5))+F3+I3</f>
        <v>211773</v>
      </c>
      <c r="O3" s="1">
        <f>(N3+I3)/2*B3</f>
        <v>9994.3250000000007</v>
      </c>
      <c r="P3" s="18">
        <v>0</v>
      </c>
      <c r="Q3" s="5">
        <f>O3+Gina!L3</f>
        <v>14897.137500000001</v>
      </c>
      <c r="R3" s="19">
        <f>P3+Gina!O3</f>
        <v>0</v>
      </c>
      <c r="S3" s="5">
        <f>N3+Gina!K3</f>
        <v>320885.5</v>
      </c>
      <c r="T3" s="5">
        <v>0</v>
      </c>
      <c r="U3" s="5">
        <v>0</v>
      </c>
      <c r="V3" s="18">
        <v>20000</v>
      </c>
      <c r="W3" s="21">
        <f>E3+Gina!E3+Jon!R3+T3+U3+Gina!P3-F3-Gina!F3-K3-Gina!H3-V3</f>
        <v>81000</v>
      </c>
      <c r="X3" s="19">
        <v>1</v>
      </c>
      <c r="Y3" s="15">
        <f>W3/X3</f>
        <v>81000</v>
      </c>
    </row>
    <row r="4" spans="1:25" x14ac:dyDescent="0.25">
      <c r="A4" t="s">
        <v>0</v>
      </c>
      <c r="B4" s="9">
        <v>0.05</v>
      </c>
      <c r="C4">
        <f>+C3+1</f>
        <v>41</v>
      </c>
      <c r="D4">
        <f>+D3+1</f>
        <v>17</v>
      </c>
      <c r="E4" s="1">
        <f t="shared" ref="E4:E53" si="0">+E3*(1+$E$1)</f>
        <v>106590</v>
      </c>
      <c r="F4" s="15">
        <v>17500</v>
      </c>
      <c r="G4" s="15"/>
      <c r="H4" s="15"/>
      <c r="K4" s="18">
        <v>5500</v>
      </c>
      <c r="L4" s="2">
        <f>+L3</f>
        <v>0.06</v>
      </c>
      <c r="M4" s="3">
        <f t="shared" ref="M4:M29" si="1">+L4*E4</f>
        <v>6395.4</v>
      </c>
      <c r="N4" s="8">
        <f>N3+O3+M4+F4-P3</f>
        <v>245662.72500000001</v>
      </c>
      <c r="O4" s="1">
        <f>(N4+N3)/2*B4</f>
        <v>11435.893125000001</v>
      </c>
      <c r="P4" s="18">
        <v>0</v>
      </c>
      <c r="Q4" s="5">
        <f>O4+Gina!L4</f>
        <v>17703.838437500002</v>
      </c>
      <c r="R4" s="19">
        <f>P4+Gina!O4</f>
        <v>0</v>
      </c>
      <c r="S4" s="5">
        <f>N4+Gina!K4</f>
        <v>387268.03749999998</v>
      </c>
      <c r="T4" s="5">
        <v>0</v>
      </c>
      <c r="U4" s="5">
        <v>0</v>
      </c>
      <c r="V4" s="18">
        <v>20000</v>
      </c>
      <c r="W4" s="21">
        <f>E4+Gina!E4+Jon!R4+T4+U4+Gina!P4-F4-Gina!F4-K4-Gina!H4-V4</f>
        <v>80990</v>
      </c>
      <c r="X4" s="24">
        <f>+X3*(1+$X$1)</f>
        <v>1.03</v>
      </c>
      <c r="Y4" s="15">
        <f t="shared" ref="Y4:Y53" si="2">W4/X4</f>
        <v>78631.067961165041</v>
      </c>
    </row>
    <row r="5" spans="1:25" x14ac:dyDescent="0.25">
      <c r="A5" t="s">
        <v>0</v>
      </c>
      <c r="B5" s="9">
        <v>0.05</v>
      </c>
      <c r="C5">
        <f t="shared" ref="C5:D20" si="3">+C4+1</f>
        <v>42</v>
      </c>
      <c r="D5">
        <f t="shared" si="3"/>
        <v>18</v>
      </c>
      <c r="E5" s="1">
        <f t="shared" si="0"/>
        <v>111386.54999999999</v>
      </c>
      <c r="F5" s="15">
        <v>17500</v>
      </c>
      <c r="G5" s="15"/>
      <c r="H5" s="15"/>
      <c r="K5" s="18">
        <v>5500</v>
      </c>
      <c r="L5" s="2">
        <f t="shared" ref="L5:L53" si="4">+L4</f>
        <v>0.06</v>
      </c>
      <c r="M5" s="3">
        <f t="shared" si="1"/>
        <v>6683.1929999999993</v>
      </c>
      <c r="N5" s="8">
        <f t="shared" ref="N5:N29" si="5">N4+O4+M5+F5-P4</f>
        <v>281281.81112500001</v>
      </c>
      <c r="O5" s="1">
        <f t="shared" ref="O5:O29" si="6">(N5+N4)/2*B5</f>
        <v>13173.613403125</v>
      </c>
      <c r="P5" s="18">
        <v>0</v>
      </c>
      <c r="Q5" s="5">
        <f>O5+Gina!L5</f>
        <v>21102.622660937501</v>
      </c>
      <c r="R5" s="19">
        <f>P5+Gina!O5</f>
        <v>0</v>
      </c>
      <c r="S5" s="5">
        <f>N5+Gina!K5</f>
        <v>456836.8689375</v>
      </c>
      <c r="T5" s="5">
        <v>0</v>
      </c>
      <c r="U5" s="5">
        <v>0</v>
      </c>
      <c r="V5" s="18">
        <v>20000</v>
      </c>
      <c r="W5" s="21">
        <f>E5+Gina!E5+Jon!R5+T5+U5+Gina!P5-F5-Gina!F5-K5-Gina!H5-G5+J5-V5</f>
        <v>86704.549999999988</v>
      </c>
      <c r="X5" s="24">
        <f t="shared" ref="X5:X53" si="7">+X4*(1+$X$1)</f>
        <v>1.0609</v>
      </c>
      <c r="Y5" s="15">
        <f t="shared" si="2"/>
        <v>81727.35413328305</v>
      </c>
    </row>
    <row r="6" spans="1:25" x14ac:dyDescent="0.25">
      <c r="A6" t="s">
        <v>0</v>
      </c>
      <c r="B6" s="9">
        <v>0.05</v>
      </c>
      <c r="C6">
        <f t="shared" si="3"/>
        <v>43</v>
      </c>
      <c r="D6">
        <f t="shared" si="3"/>
        <v>19</v>
      </c>
      <c r="E6" s="1">
        <f t="shared" si="0"/>
        <v>116398.94474999998</v>
      </c>
      <c r="F6" s="15">
        <v>17500</v>
      </c>
      <c r="G6" s="15">
        <v>10000</v>
      </c>
      <c r="H6" s="15">
        <f>G6</f>
        <v>10000</v>
      </c>
      <c r="I6" s="1">
        <f t="shared" ref="I6:I12" si="8">H6*B6</f>
        <v>500</v>
      </c>
      <c r="K6" s="18">
        <v>5500</v>
      </c>
      <c r="L6" s="2">
        <f t="shared" si="4"/>
        <v>0.06</v>
      </c>
      <c r="M6" s="3">
        <f t="shared" si="1"/>
        <v>6983.9366849999988</v>
      </c>
      <c r="N6" s="8">
        <f t="shared" si="5"/>
        <v>318939.36121312506</v>
      </c>
      <c r="O6" s="1">
        <f t="shared" si="6"/>
        <v>15005.529308453128</v>
      </c>
      <c r="P6" s="18">
        <v>0</v>
      </c>
      <c r="Q6" s="5">
        <f>O6+Gina!L6</f>
        <v>24675.893330523439</v>
      </c>
      <c r="R6" s="19">
        <f>P6+Gina!O6</f>
        <v>0</v>
      </c>
      <c r="S6" s="5">
        <f>N6+Gina!K6</f>
        <v>530198.86428343749</v>
      </c>
      <c r="T6" s="5">
        <v>0</v>
      </c>
      <c r="U6" s="5">
        <v>0</v>
      </c>
      <c r="V6" s="18">
        <v>20000</v>
      </c>
      <c r="W6" s="21">
        <f>E6+Gina!E6+Jon!R6+T6+U6+Gina!P6-F6-Gina!F6-K6-Gina!H6-G6+J6-V6</f>
        <v>82653.304749999981</v>
      </c>
      <c r="X6" s="24">
        <f t="shared" si="7"/>
        <v>1.092727</v>
      </c>
      <c r="Y6" s="15">
        <f t="shared" si="2"/>
        <v>75639.482459937368</v>
      </c>
    </row>
    <row r="7" spans="1:25" x14ac:dyDescent="0.25">
      <c r="A7" t="s">
        <v>0</v>
      </c>
      <c r="B7" s="9">
        <v>0.05</v>
      </c>
      <c r="C7">
        <f t="shared" si="3"/>
        <v>44</v>
      </c>
      <c r="D7">
        <f t="shared" si="3"/>
        <v>20</v>
      </c>
      <c r="E7" s="1">
        <f t="shared" si="0"/>
        <v>121636.89726374997</v>
      </c>
      <c r="F7" s="15">
        <v>17500</v>
      </c>
      <c r="G7" s="15">
        <v>13000</v>
      </c>
      <c r="H7" s="15">
        <f t="shared" ref="H7:H9" si="9">H6+G7+I6-J6</f>
        <v>23500</v>
      </c>
      <c r="I7" s="1">
        <f t="shared" si="8"/>
        <v>1175</v>
      </c>
      <c r="K7" s="18">
        <v>5500</v>
      </c>
      <c r="L7" s="2">
        <f t="shared" si="4"/>
        <v>0.06</v>
      </c>
      <c r="M7" s="3">
        <f t="shared" si="1"/>
        <v>7298.2138358249977</v>
      </c>
      <c r="N7" s="8">
        <f t="shared" si="5"/>
        <v>358743.10435740318</v>
      </c>
      <c r="O7" s="1">
        <f t="shared" si="6"/>
        <v>16942.061639263207</v>
      </c>
      <c r="P7" s="18">
        <v>0</v>
      </c>
      <c r="Q7" s="5">
        <f>O7+Gina!L7</f>
        <v>28443.569511330588</v>
      </c>
      <c r="R7" s="19">
        <f>P7+Gina!O7</f>
        <v>0</v>
      </c>
      <c r="S7" s="5">
        <f>N7+Gina!K7</f>
        <v>607543.91616978589</v>
      </c>
      <c r="T7" s="5">
        <v>0</v>
      </c>
      <c r="U7" s="5">
        <v>0</v>
      </c>
      <c r="V7" s="18">
        <v>20000</v>
      </c>
      <c r="W7" s="21">
        <f>E7+Gina!E7+Jon!R7+T7+U7+Gina!P7-F7-Gina!F7-K7-Gina!H7-G7+J7-V7</f>
        <v>85846.344463749963</v>
      </c>
      <c r="X7" s="24">
        <f t="shared" si="7"/>
        <v>1.1255088100000001</v>
      </c>
      <c r="Y7" s="15">
        <f t="shared" si="2"/>
        <v>76273.365166950534</v>
      </c>
    </row>
    <row r="8" spans="1:25" x14ac:dyDescent="0.25">
      <c r="A8" t="s">
        <v>0</v>
      </c>
      <c r="B8" s="9">
        <v>0.05</v>
      </c>
      <c r="C8">
        <f t="shared" si="3"/>
        <v>45</v>
      </c>
      <c r="D8">
        <f t="shared" si="3"/>
        <v>21</v>
      </c>
      <c r="E8" s="1">
        <f t="shared" si="0"/>
        <v>127110.5576406187</v>
      </c>
      <c r="F8" s="15">
        <v>17500</v>
      </c>
      <c r="G8" s="15">
        <v>15000</v>
      </c>
      <c r="H8" s="15">
        <f t="shared" si="9"/>
        <v>39675</v>
      </c>
      <c r="I8" s="1">
        <f t="shared" si="8"/>
        <v>1983.75</v>
      </c>
      <c r="J8" s="1"/>
      <c r="K8" s="18">
        <v>5500</v>
      </c>
      <c r="L8" s="2">
        <f t="shared" si="4"/>
        <v>0.06</v>
      </c>
      <c r="M8" s="3">
        <f t="shared" si="1"/>
        <v>7626.6334584371216</v>
      </c>
      <c r="N8" s="8">
        <f t="shared" si="5"/>
        <v>400811.79945510352</v>
      </c>
      <c r="O8" s="1">
        <f t="shared" si="6"/>
        <v>18988.872595312667</v>
      </c>
      <c r="P8" s="18">
        <v>0</v>
      </c>
      <c r="Q8" s="5">
        <f>O8+Gina!L8</f>
        <v>32415.65997309349</v>
      </c>
      <c r="R8" s="19">
        <f>P8+Gina!O8</f>
        <v>0</v>
      </c>
      <c r="S8" s="5">
        <f>N8+Gina!K8</f>
        <v>689082.48275395366</v>
      </c>
      <c r="T8" s="5">
        <v>0</v>
      </c>
      <c r="U8" s="5">
        <v>0</v>
      </c>
      <c r="V8" s="18">
        <v>20000</v>
      </c>
      <c r="W8" s="21">
        <f>E8+Gina!E8+Jon!R8+T8+U8+Gina!P8-F8-Gina!F8-K8-Gina!H8-G8+J8-V8</f>
        <v>90294.193784618692</v>
      </c>
      <c r="X8" s="24">
        <f t="shared" si="7"/>
        <v>1.1592740743000001</v>
      </c>
      <c r="Y8" s="15">
        <f t="shared" si="2"/>
        <v>77888.564737498062</v>
      </c>
    </row>
    <row r="9" spans="1:25" x14ac:dyDescent="0.25">
      <c r="A9" t="s">
        <v>0</v>
      </c>
      <c r="B9" s="9">
        <v>0.05</v>
      </c>
      <c r="C9">
        <f t="shared" si="3"/>
        <v>46</v>
      </c>
      <c r="D9">
        <f t="shared" si="3"/>
        <v>22</v>
      </c>
      <c r="E9" s="1">
        <f t="shared" si="0"/>
        <v>132830.53273444655</v>
      </c>
      <c r="F9" s="15">
        <v>17500</v>
      </c>
      <c r="G9" s="15">
        <v>18000</v>
      </c>
      <c r="H9" s="15">
        <f t="shared" si="9"/>
        <v>59658.75</v>
      </c>
      <c r="I9" s="1">
        <f t="shared" si="8"/>
        <v>2982.9375</v>
      </c>
      <c r="J9" s="1"/>
      <c r="K9" s="18">
        <v>5500</v>
      </c>
      <c r="L9" s="2">
        <f t="shared" si="4"/>
        <v>0.06</v>
      </c>
      <c r="M9" s="3">
        <f t="shared" si="1"/>
        <v>7969.8319640667924</v>
      </c>
      <c r="N9" s="8">
        <f t="shared" si="5"/>
        <v>445270.50401448295</v>
      </c>
      <c r="O9" s="1">
        <f t="shared" si="6"/>
        <v>21152.057586739662</v>
      </c>
      <c r="P9" s="18">
        <v>0</v>
      </c>
      <c r="Q9" s="5">
        <f>O9+Gina!L9</f>
        <v>36602.954708293895</v>
      </c>
      <c r="R9" s="19">
        <f>P9+Gina!O9</f>
        <v>0</v>
      </c>
      <c r="S9" s="5">
        <f>N9+Gina!K9</f>
        <v>775035.70557780191</v>
      </c>
      <c r="T9" s="5">
        <v>0</v>
      </c>
      <c r="U9" s="5">
        <v>0</v>
      </c>
      <c r="V9" s="18">
        <v>20000</v>
      </c>
      <c r="W9" s="21">
        <f>E9+Gina!E9+Jon!R9+T9+U9+Gina!P9-F9-Gina!F9-K9-Gina!H9-G9+J9-V9</f>
        <v>94007.841601326538</v>
      </c>
      <c r="X9" s="24">
        <f t="shared" si="7"/>
        <v>1.1940522965290001</v>
      </c>
      <c r="Y9" s="15">
        <f t="shared" si="2"/>
        <v>78730.087345921667</v>
      </c>
    </row>
    <row r="10" spans="1:25" x14ac:dyDescent="0.25">
      <c r="A10" t="s">
        <v>0</v>
      </c>
      <c r="B10" s="9">
        <v>0.05</v>
      </c>
      <c r="C10">
        <f t="shared" si="3"/>
        <v>47</v>
      </c>
      <c r="D10">
        <f t="shared" si="3"/>
        <v>23</v>
      </c>
      <c r="E10" s="1">
        <f t="shared" si="0"/>
        <v>138807.90670749664</v>
      </c>
      <c r="F10" s="15">
        <v>17500</v>
      </c>
      <c r="G10" s="15">
        <v>22000</v>
      </c>
      <c r="H10" s="15">
        <f t="shared" ref="H10:H13" si="10">H9+G10+I9-J9</f>
        <v>84641.6875</v>
      </c>
      <c r="I10" s="1">
        <f t="shared" si="8"/>
        <v>4232.0843750000004</v>
      </c>
      <c r="J10" s="1"/>
      <c r="K10" s="18">
        <v>5500</v>
      </c>
      <c r="L10" s="2">
        <f t="shared" si="4"/>
        <v>0.06</v>
      </c>
      <c r="M10" s="3">
        <f t="shared" si="1"/>
        <v>8328.4744024497977</v>
      </c>
      <c r="N10" s="8">
        <f t="shared" si="5"/>
        <v>492251.0360036724</v>
      </c>
      <c r="O10" s="1">
        <f t="shared" si="6"/>
        <v>23438.038500453884</v>
      </c>
      <c r="P10" s="18">
        <v>0</v>
      </c>
      <c r="Q10" s="5">
        <f>O10+Gina!L10</f>
        <v>41016.798144269233</v>
      </c>
      <c r="R10" s="19">
        <f>P10+Gina!O10</f>
        <v>0</v>
      </c>
      <c r="S10" s="5">
        <f>N10+Gina!K10</f>
        <v>865636.22019296733</v>
      </c>
      <c r="T10" s="5">
        <v>0</v>
      </c>
      <c r="U10" s="5">
        <v>0</v>
      </c>
      <c r="V10" s="18">
        <v>20000</v>
      </c>
      <c r="W10" s="21">
        <f>E10+Gina!E10+Jon!R10+T10+U10+Gina!P10-F10-Gina!F10-K10-Gina!H10-G10+J10-V10</f>
        <v>96998.76175171425</v>
      </c>
      <c r="X10" s="24">
        <f t="shared" si="7"/>
        <v>1.2298738654248702</v>
      </c>
      <c r="Y10" s="15">
        <f t="shared" si="2"/>
        <v>78868.869791135221</v>
      </c>
    </row>
    <row r="11" spans="1:25" x14ac:dyDescent="0.25">
      <c r="A11" t="s">
        <v>0</v>
      </c>
      <c r="B11" s="9">
        <v>0.05</v>
      </c>
      <c r="C11">
        <f t="shared" si="3"/>
        <v>48</v>
      </c>
      <c r="D11">
        <f t="shared" si="3"/>
        <v>24</v>
      </c>
      <c r="E11" s="1">
        <f t="shared" si="0"/>
        <v>145054.26250933399</v>
      </c>
      <c r="F11" s="15">
        <v>17500</v>
      </c>
      <c r="G11" s="15">
        <v>23000</v>
      </c>
      <c r="H11" s="15">
        <f t="shared" si="10"/>
        <v>111873.77187500001</v>
      </c>
      <c r="I11" s="1">
        <f t="shared" si="8"/>
        <v>5593.688593750001</v>
      </c>
      <c r="J11" s="1"/>
      <c r="K11" s="18">
        <v>5500</v>
      </c>
      <c r="L11" s="2">
        <f t="shared" si="4"/>
        <v>0.06</v>
      </c>
      <c r="M11" s="3">
        <f t="shared" si="1"/>
        <v>8703.2557505600398</v>
      </c>
      <c r="N11" s="8">
        <f t="shared" si="5"/>
        <v>541892.3302546863</v>
      </c>
      <c r="O11" s="1">
        <f t="shared" si="6"/>
        <v>25853.584156458968</v>
      </c>
      <c r="P11" s="18">
        <v>0</v>
      </c>
      <c r="Q11" s="5">
        <f>O11+Gina!L11</f>
        <v>45669.124037381858</v>
      </c>
      <c r="R11" s="19">
        <f>P11+Gina!O11</f>
        <v>0</v>
      </c>
      <c r="S11" s="5">
        <f>N11+Gina!K11</f>
        <v>961128.74130230676</v>
      </c>
      <c r="T11" s="5">
        <v>0</v>
      </c>
      <c r="U11" s="5">
        <v>0</v>
      </c>
      <c r="V11" s="18">
        <v>20000</v>
      </c>
      <c r="W11" s="21">
        <f>E11+Gina!E11+Jon!R11+T11+U11+Gina!P11-F11-Gina!F11-K11-Gina!H11-G11+J11-V11</f>
        <v>103278.93465443596</v>
      </c>
      <c r="X11" s="24">
        <f t="shared" si="7"/>
        <v>1.2667700813876164</v>
      </c>
      <c r="Y11" s="15">
        <f t="shared" si="2"/>
        <v>81529.344726317271</v>
      </c>
    </row>
    <row r="12" spans="1:25" x14ac:dyDescent="0.25">
      <c r="A12" t="s">
        <v>0</v>
      </c>
      <c r="B12" s="9">
        <v>0.04</v>
      </c>
      <c r="C12">
        <f t="shared" si="3"/>
        <v>49</v>
      </c>
      <c r="D12">
        <f t="shared" si="3"/>
        <v>25</v>
      </c>
      <c r="E12" s="1">
        <f t="shared" si="0"/>
        <v>151581.70432225399</v>
      </c>
      <c r="F12" s="15">
        <v>17500</v>
      </c>
      <c r="G12" s="15">
        <v>29000</v>
      </c>
      <c r="H12" s="15">
        <f t="shared" si="10"/>
        <v>146467.46046875001</v>
      </c>
      <c r="I12" s="1">
        <f t="shared" si="8"/>
        <v>5858.6984187500002</v>
      </c>
      <c r="J12" s="1"/>
      <c r="K12" s="18">
        <v>5500</v>
      </c>
      <c r="L12" s="2">
        <f t="shared" si="4"/>
        <v>0.06</v>
      </c>
      <c r="M12" s="3">
        <f t="shared" si="1"/>
        <v>9094.9022593352402</v>
      </c>
      <c r="N12" s="8">
        <f t="shared" si="5"/>
        <v>594340.81667048053</v>
      </c>
      <c r="O12" s="1">
        <f t="shared" si="6"/>
        <v>22724.662938503334</v>
      </c>
      <c r="P12" s="18">
        <v>0</v>
      </c>
      <c r="Q12" s="5">
        <f>O12+Gina!L12</f>
        <v>40457.988509202623</v>
      </c>
      <c r="R12" s="19">
        <f>P12+Gina!O12</f>
        <v>0</v>
      </c>
      <c r="S12" s="5">
        <f>N12+Gina!K12</f>
        <v>1061770.6841578241</v>
      </c>
      <c r="T12" s="5">
        <v>0</v>
      </c>
      <c r="U12" s="5">
        <v>0</v>
      </c>
      <c r="V12" s="18">
        <v>20000</v>
      </c>
      <c r="W12" s="21">
        <f>E12+Gina!E12+Jon!R12+T12+U12+Gina!P12-F12-Gina!F12-K12-Gina!H12-G12+J12-V12</f>
        <v>104860.86991025798</v>
      </c>
      <c r="X12" s="24">
        <f t="shared" si="7"/>
        <v>1.3047731838292449</v>
      </c>
      <c r="Y12" s="15">
        <f t="shared" si="2"/>
        <v>80367.125267330048</v>
      </c>
    </row>
    <row r="13" spans="1:25" x14ac:dyDescent="0.25">
      <c r="A13" t="s">
        <v>0</v>
      </c>
      <c r="B13" s="9">
        <v>0.04</v>
      </c>
      <c r="C13">
        <f t="shared" si="3"/>
        <v>50</v>
      </c>
      <c r="D13">
        <f t="shared" si="3"/>
        <v>26</v>
      </c>
      <c r="E13" s="1">
        <f t="shared" si="0"/>
        <v>158402.88101675542</v>
      </c>
      <c r="F13" s="15">
        <v>23000</v>
      </c>
      <c r="G13" s="15">
        <v>32000</v>
      </c>
      <c r="H13" s="15">
        <f t="shared" si="10"/>
        <v>184326.1588875</v>
      </c>
      <c r="I13" s="1">
        <f>H13*B13</f>
        <v>7373.0463555000006</v>
      </c>
      <c r="J13" s="1"/>
      <c r="K13" s="18">
        <v>5500</v>
      </c>
      <c r="L13" s="2">
        <f t="shared" si="4"/>
        <v>0.06</v>
      </c>
      <c r="M13" s="3">
        <f t="shared" si="1"/>
        <v>9504.1728610053251</v>
      </c>
      <c r="N13" s="8">
        <f t="shared" si="5"/>
        <v>649569.65246998915</v>
      </c>
      <c r="O13" s="1">
        <f t="shared" si="6"/>
        <v>24878.209382809393</v>
      </c>
      <c r="P13" s="18">
        <v>0</v>
      </c>
      <c r="Q13" s="5">
        <f>O13+Gina!L13</f>
        <v>44499.780091516659</v>
      </c>
      <c r="R13" s="19">
        <f>P13+Gina!O13</f>
        <v>0</v>
      </c>
      <c r="S13" s="5">
        <f>N13+Gina!K13</f>
        <v>1163218.3204180086</v>
      </c>
      <c r="T13" s="5">
        <v>0</v>
      </c>
      <c r="U13" s="5">
        <v>0</v>
      </c>
      <c r="V13" s="18">
        <v>20000</v>
      </c>
      <c r="W13" s="21">
        <f>E13+Gina!E13+Jon!R13+T13+U13+Gina!P13-F13-Gina!F13-K13-Gina!H13-G13+J13-V13</f>
        <v>104257.62991651951</v>
      </c>
      <c r="X13" s="24">
        <f t="shared" si="7"/>
        <v>1.3439163793441222</v>
      </c>
      <c r="Y13" s="15">
        <f t="shared" si="2"/>
        <v>77577.468002436915</v>
      </c>
    </row>
    <row r="14" spans="1:25" x14ac:dyDescent="0.25">
      <c r="A14" t="s">
        <v>0</v>
      </c>
      <c r="B14" s="9">
        <v>0.04</v>
      </c>
      <c r="C14">
        <f t="shared" si="3"/>
        <v>51</v>
      </c>
      <c r="D14">
        <f t="shared" si="3"/>
        <v>27</v>
      </c>
      <c r="E14" s="1">
        <f t="shared" si="0"/>
        <v>165531.01066250939</v>
      </c>
      <c r="F14" s="15">
        <v>23000</v>
      </c>
      <c r="G14" s="15">
        <v>35000</v>
      </c>
      <c r="H14" s="15">
        <f>H13+G14+I13-J13</f>
        <v>226699.205243</v>
      </c>
      <c r="I14" s="1">
        <f t="shared" ref="I14:I53" si="11">H14*B14</f>
        <v>9067.9682097200002</v>
      </c>
      <c r="J14" s="1"/>
      <c r="K14" s="18">
        <v>5500</v>
      </c>
      <c r="L14" s="2">
        <f t="shared" si="4"/>
        <v>0.06</v>
      </c>
      <c r="M14" s="3">
        <f t="shared" si="1"/>
        <v>9931.8606397505628</v>
      </c>
      <c r="N14" s="8">
        <f t="shared" si="5"/>
        <v>707379.7224925491</v>
      </c>
      <c r="O14" s="1">
        <f t="shared" si="6"/>
        <v>27138.987499250765</v>
      </c>
      <c r="P14" s="18">
        <v>0</v>
      </c>
      <c r="Q14" s="5">
        <f>O14+Gina!L14</f>
        <v>48077.365631345689</v>
      </c>
      <c r="R14" s="19">
        <f>P14+Gina!O14</f>
        <v>0</v>
      </c>
      <c r="S14" s="5">
        <f>N14+Gina!K14</f>
        <v>1240649.9611492758</v>
      </c>
      <c r="T14" s="5">
        <v>0</v>
      </c>
      <c r="U14" s="5">
        <v>0</v>
      </c>
      <c r="V14" s="18">
        <v>20000</v>
      </c>
      <c r="W14" s="21">
        <f>E14+Gina!E14+Jon!R14+T14+U14+Gina!P14-F14-Gina!F14-K14-Gina!H14-G14+J14-V14</f>
        <v>117031.01066250939</v>
      </c>
      <c r="X14" s="24">
        <f t="shared" si="7"/>
        <v>1.3842338707244459</v>
      </c>
      <c r="Y14" s="15">
        <f t="shared" si="2"/>
        <v>84545.692124453373</v>
      </c>
    </row>
    <row r="15" spans="1:25" x14ac:dyDescent="0.25">
      <c r="A15" t="s">
        <v>0</v>
      </c>
      <c r="B15" s="9">
        <v>0.04</v>
      </c>
      <c r="C15">
        <f t="shared" si="3"/>
        <v>52</v>
      </c>
      <c r="D15">
        <f t="shared" si="3"/>
        <v>28</v>
      </c>
      <c r="E15" s="1">
        <f t="shared" si="0"/>
        <v>172979.90614232229</v>
      </c>
      <c r="F15" s="15">
        <v>23000</v>
      </c>
      <c r="G15" s="15">
        <f t="shared" ref="G15:G16" si="12">G14+10000</f>
        <v>45000</v>
      </c>
      <c r="H15" s="15">
        <f t="shared" ref="H15:H53" si="13">H14+G15+I14-J14</f>
        <v>280767.17345271999</v>
      </c>
      <c r="I15" s="1">
        <f t="shared" si="11"/>
        <v>11230.6869381088</v>
      </c>
      <c r="J15" s="1"/>
      <c r="K15" s="18">
        <v>5500</v>
      </c>
      <c r="L15" s="2">
        <f t="shared" si="4"/>
        <v>0.06</v>
      </c>
      <c r="M15" s="3">
        <f t="shared" si="1"/>
        <v>10378.794368539337</v>
      </c>
      <c r="N15" s="8">
        <f t="shared" si="5"/>
        <v>767897.50436033926</v>
      </c>
      <c r="O15" s="1">
        <f t="shared" si="6"/>
        <v>29505.544537057765</v>
      </c>
      <c r="P15" s="18">
        <v>0</v>
      </c>
      <c r="Q15" s="5">
        <f>O15+Gina!L15</f>
        <v>51255.121645968735</v>
      </c>
      <c r="R15" s="19">
        <f>P15+Gina!O15</f>
        <v>0</v>
      </c>
      <c r="S15" s="5">
        <f>N15+Gina!K15</f>
        <v>1322106.1211491609</v>
      </c>
      <c r="T15" s="5">
        <v>0</v>
      </c>
      <c r="U15" s="5">
        <v>0</v>
      </c>
      <c r="V15" s="18">
        <v>20000</v>
      </c>
      <c r="W15" s="21">
        <f>E15+Gina!E15+Jon!R15+T15+U15+Gina!P15-F15-Gina!F15-K15-Gina!H15-G15+J15-V15</f>
        <v>115179.90614232229</v>
      </c>
      <c r="X15" s="24">
        <f t="shared" si="7"/>
        <v>1.4257608868461793</v>
      </c>
      <c r="Y15" s="15">
        <f t="shared" si="2"/>
        <v>80784.868770739864</v>
      </c>
    </row>
    <row r="16" spans="1:25" x14ac:dyDescent="0.25">
      <c r="A16" t="s">
        <v>0</v>
      </c>
      <c r="B16" s="9">
        <v>0.04</v>
      </c>
      <c r="C16">
        <f t="shared" si="3"/>
        <v>53</v>
      </c>
      <c r="D16">
        <f t="shared" si="3"/>
        <v>29</v>
      </c>
      <c r="E16" s="1">
        <f t="shared" si="0"/>
        <v>180764.00191872678</v>
      </c>
      <c r="F16" s="15">
        <v>23000</v>
      </c>
      <c r="G16" s="15">
        <f t="shared" si="12"/>
        <v>55000</v>
      </c>
      <c r="H16" s="15">
        <f t="shared" si="13"/>
        <v>346997.86039082881</v>
      </c>
      <c r="I16" s="1">
        <f t="shared" si="11"/>
        <v>13879.914415633153</v>
      </c>
      <c r="J16" s="1"/>
      <c r="K16" s="18">
        <v>5500</v>
      </c>
      <c r="L16" s="2">
        <f t="shared" si="4"/>
        <v>0.06</v>
      </c>
      <c r="M16" s="3">
        <f t="shared" si="1"/>
        <v>10845.840115123607</v>
      </c>
      <c r="N16" s="8">
        <f t="shared" si="5"/>
        <v>831248.88901252067</v>
      </c>
      <c r="O16" s="1">
        <f t="shared" si="6"/>
        <v>31982.927867457198</v>
      </c>
      <c r="P16" s="18">
        <v>0</v>
      </c>
      <c r="Q16" s="5">
        <f>O16+Gina!L16</f>
        <v>54586.264081188288</v>
      </c>
      <c r="R16" s="19">
        <f>P16+Gina!O16</f>
        <v>0</v>
      </c>
      <c r="S16" s="5">
        <f>N16+Gina!K16</f>
        <v>1407207.0829102532</v>
      </c>
      <c r="T16" s="5">
        <v>0</v>
      </c>
      <c r="U16" s="5">
        <v>0</v>
      </c>
      <c r="W16" s="21">
        <f>E16+Gina!E16+Jon!R16+T16+U16+Gina!P16-F16-Gina!F16-K16-Gina!H16-G16+J16-V16</f>
        <v>133678.00191872678</v>
      </c>
      <c r="X16" s="24">
        <f t="shared" si="7"/>
        <v>1.4685337134515648</v>
      </c>
      <c r="Y16" s="15">
        <f t="shared" si="2"/>
        <v>91028.21453416755</v>
      </c>
    </row>
    <row r="17" spans="1:25" x14ac:dyDescent="0.25">
      <c r="A17" t="s">
        <v>0</v>
      </c>
      <c r="B17" s="9">
        <v>0.04</v>
      </c>
      <c r="C17">
        <f t="shared" si="3"/>
        <v>54</v>
      </c>
      <c r="D17">
        <f t="shared" si="3"/>
        <v>30</v>
      </c>
      <c r="E17" s="1">
        <f t="shared" si="0"/>
        <v>188898.38200506946</v>
      </c>
      <c r="F17" s="15">
        <v>23000</v>
      </c>
      <c r="G17" s="15">
        <v>70000</v>
      </c>
      <c r="H17" s="15">
        <f t="shared" si="13"/>
        <v>430877.77480646194</v>
      </c>
      <c r="I17" s="1">
        <f t="shared" si="11"/>
        <v>17235.110992258476</v>
      </c>
      <c r="J17" s="1"/>
      <c r="K17" s="18">
        <v>5500</v>
      </c>
      <c r="L17" s="2">
        <f t="shared" si="4"/>
        <v>0.06</v>
      </c>
      <c r="M17" s="3">
        <f t="shared" si="1"/>
        <v>11333.902920304168</v>
      </c>
      <c r="N17" s="8">
        <f t="shared" si="5"/>
        <v>897565.71980028204</v>
      </c>
      <c r="O17" s="1">
        <f t="shared" si="6"/>
        <v>34576.292176256058</v>
      </c>
      <c r="P17" s="18">
        <v>0</v>
      </c>
      <c r="Q17" s="5">
        <f>O17+Gina!L17</f>
        <v>58066.686656439982</v>
      </c>
      <c r="R17" s="19">
        <f>P17+Gina!O17</f>
        <v>0</v>
      </c>
      <c r="S17" s="5">
        <f>N17+Gina!K17</f>
        <v>1496127.2499117458</v>
      </c>
      <c r="T17" s="5">
        <v>0</v>
      </c>
      <c r="U17" s="5">
        <v>0</v>
      </c>
      <c r="W17" s="21">
        <f>E17+Gina!E17+Jon!R17+T17+U17+Gina!P17-F17-Gina!F17-K17-Gina!H17-G17+J17-V17</f>
        <v>127540.66200506946</v>
      </c>
      <c r="X17" s="24">
        <f t="shared" si="7"/>
        <v>1.5125897248551119</v>
      </c>
      <c r="Y17" s="15">
        <f t="shared" si="2"/>
        <v>84319.402617445608</v>
      </c>
    </row>
    <row r="18" spans="1:25" x14ac:dyDescent="0.25">
      <c r="A18" t="s">
        <v>0</v>
      </c>
      <c r="B18" s="9">
        <v>0.03</v>
      </c>
      <c r="C18">
        <f t="shared" si="3"/>
        <v>55</v>
      </c>
      <c r="D18">
        <f t="shared" si="3"/>
        <v>31</v>
      </c>
      <c r="E18" s="1">
        <f t="shared" si="0"/>
        <v>197398.80919529757</v>
      </c>
      <c r="F18" s="15">
        <v>23000</v>
      </c>
      <c r="G18" s="15">
        <v>70000</v>
      </c>
      <c r="H18" s="15">
        <f t="shared" si="13"/>
        <v>518112.88579872041</v>
      </c>
      <c r="I18" s="1">
        <f t="shared" si="11"/>
        <v>15543.386573961612</v>
      </c>
      <c r="J18" s="1"/>
      <c r="K18" s="18">
        <v>5500</v>
      </c>
      <c r="L18" s="2">
        <v>0.06</v>
      </c>
      <c r="M18" s="3">
        <f t="shared" si="1"/>
        <v>11843.928551717854</v>
      </c>
      <c r="N18" s="8">
        <f t="shared" si="5"/>
        <v>966985.940528256</v>
      </c>
      <c r="O18" s="1">
        <f t="shared" si="6"/>
        <v>27968.274904928072</v>
      </c>
      <c r="P18" s="18">
        <v>0</v>
      </c>
      <c r="Q18" s="5">
        <f>O18+Gina!L18</f>
        <v>46277.476725474742</v>
      </c>
      <c r="R18" s="19">
        <f>P18+Gina!O18</f>
        <v>0</v>
      </c>
      <c r="S18" s="5">
        <f>N18+Gina!K18</f>
        <v>1589037.8651199038</v>
      </c>
      <c r="T18" s="5">
        <v>0</v>
      </c>
      <c r="U18" s="5">
        <v>0</v>
      </c>
      <c r="W18" s="21">
        <f>E18+Gina!E18+Jon!R18+T18+U18+Gina!P18-F18-Gina!F18-K18-Gina!H18-G18+J18-V18</f>
        <v>136783.93479529757</v>
      </c>
      <c r="X18" s="24">
        <f t="shared" si="7"/>
        <v>1.5579674166007653</v>
      </c>
      <c r="Y18" s="15">
        <f t="shared" si="2"/>
        <v>87796.402760295299</v>
      </c>
    </row>
    <row r="19" spans="1:25" x14ac:dyDescent="0.25">
      <c r="A19" t="s">
        <v>0</v>
      </c>
      <c r="B19" s="9">
        <v>0.03</v>
      </c>
      <c r="C19">
        <f t="shared" si="3"/>
        <v>56</v>
      </c>
      <c r="D19">
        <f t="shared" si="3"/>
        <v>32</v>
      </c>
      <c r="E19" s="1">
        <v>0</v>
      </c>
      <c r="F19" s="15"/>
      <c r="G19" s="15"/>
      <c r="H19" s="15">
        <f t="shared" si="13"/>
        <v>533656.272372682</v>
      </c>
      <c r="I19" s="1">
        <f t="shared" si="11"/>
        <v>16009.68817118046</v>
      </c>
      <c r="J19" s="1"/>
      <c r="K19" s="18"/>
      <c r="L19" s="2">
        <v>0</v>
      </c>
      <c r="M19" s="3">
        <f t="shared" si="1"/>
        <v>0</v>
      </c>
      <c r="N19" s="8">
        <f t="shared" si="5"/>
        <v>994954.21543318406</v>
      </c>
      <c r="O19" s="1">
        <f t="shared" si="6"/>
        <v>29429.102339421599</v>
      </c>
      <c r="P19" s="18">
        <v>0</v>
      </c>
      <c r="Q19" s="5">
        <f>O19+Gina!L19</f>
        <v>48365.298104479232</v>
      </c>
      <c r="R19" s="19">
        <f>P19+Gina!O19</f>
        <v>80000</v>
      </c>
      <c r="S19" s="5">
        <f>N19+Gina!K19</f>
        <v>1635315.3418453783</v>
      </c>
      <c r="T19" s="5">
        <v>60000</v>
      </c>
      <c r="U19" s="5">
        <v>0</v>
      </c>
      <c r="W19" s="21">
        <f>E19+Gina!E19+Jon!R19+T19+U19+Gina!P19-F19-Gina!F19-K19-Gina!H19-G19+J19-V19</f>
        <v>140000</v>
      </c>
      <c r="X19" s="24">
        <f t="shared" si="7"/>
        <v>1.6047064390987884</v>
      </c>
      <c r="Y19" s="15">
        <f t="shared" si="2"/>
        <v>87243.371490815945</v>
      </c>
    </row>
    <row r="20" spans="1:25" x14ac:dyDescent="0.25">
      <c r="A20" t="s">
        <v>0</v>
      </c>
      <c r="B20" s="9">
        <v>0.03</v>
      </c>
      <c r="C20">
        <f t="shared" si="3"/>
        <v>57</v>
      </c>
      <c r="D20">
        <f t="shared" si="3"/>
        <v>33</v>
      </c>
      <c r="E20" s="1">
        <f t="shared" si="0"/>
        <v>0</v>
      </c>
      <c r="F20" s="15"/>
      <c r="G20" s="15"/>
      <c r="H20" s="15">
        <f t="shared" si="13"/>
        <v>549665.96054386243</v>
      </c>
      <c r="I20" s="1">
        <f t="shared" si="11"/>
        <v>16489.978816315874</v>
      </c>
      <c r="J20" s="1">
        <v>0</v>
      </c>
      <c r="K20" s="18"/>
      <c r="L20" s="2">
        <f t="shared" si="4"/>
        <v>0</v>
      </c>
      <c r="M20" s="3">
        <f t="shared" si="1"/>
        <v>0</v>
      </c>
      <c r="N20" s="8">
        <f t="shared" si="5"/>
        <v>1024383.3177726057</v>
      </c>
      <c r="O20" s="1">
        <f t="shared" si="6"/>
        <v>30290.062998086843</v>
      </c>
      <c r="P20" s="18">
        <v>0</v>
      </c>
      <c r="Q20" s="5">
        <f>O20+Gina!L20</f>
        <v>48584.93972692854</v>
      </c>
      <c r="R20" s="19">
        <f>P20+Gina!O20</f>
        <v>80000</v>
      </c>
      <c r="S20" s="5">
        <f>N20+Gina!K20</f>
        <v>1603680.6399498577</v>
      </c>
      <c r="T20" s="5">
        <v>60000</v>
      </c>
      <c r="U20" s="5">
        <v>0</v>
      </c>
      <c r="W20" s="21">
        <f>E20+Gina!E20+Jon!R20+T20+U20+Gina!P20-F20-Gina!F20-K20-Gina!H20-G20+J20-V20</f>
        <v>140000</v>
      </c>
      <c r="X20" s="24">
        <f t="shared" si="7"/>
        <v>1.652847632271752</v>
      </c>
      <c r="Y20" s="15">
        <f t="shared" si="2"/>
        <v>84702.302418267907</v>
      </c>
    </row>
    <row r="21" spans="1:25" x14ac:dyDescent="0.25">
      <c r="A21" t="s">
        <v>0</v>
      </c>
      <c r="B21" s="9">
        <v>0.03</v>
      </c>
      <c r="C21">
        <f t="shared" ref="C21:D29" si="14">+C20+1</f>
        <v>58</v>
      </c>
      <c r="D21">
        <f t="shared" si="14"/>
        <v>34</v>
      </c>
      <c r="E21" s="1">
        <f t="shared" si="0"/>
        <v>0</v>
      </c>
      <c r="F21" s="15"/>
      <c r="G21" s="15"/>
      <c r="H21" s="15">
        <f t="shared" si="13"/>
        <v>566155.93936017831</v>
      </c>
      <c r="I21" s="1">
        <f t="shared" si="11"/>
        <v>16984.678180805349</v>
      </c>
      <c r="J21" s="1">
        <v>2000</v>
      </c>
      <c r="K21" s="18"/>
      <c r="L21" s="2">
        <f t="shared" si="4"/>
        <v>0</v>
      </c>
      <c r="M21" s="3">
        <f t="shared" si="1"/>
        <v>0</v>
      </c>
      <c r="N21" s="8">
        <f t="shared" si="5"/>
        <v>1054673.3807706926</v>
      </c>
      <c r="O21" s="1">
        <f t="shared" si="6"/>
        <v>31185.850478149474</v>
      </c>
      <c r="P21" s="18">
        <v>0</v>
      </c>
      <c r="Q21" s="5">
        <f>O21+Gina!L21</f>
        <v>47639.193294399658</v>
      </c>
      <c r="R21" s="19">
        <f>P21+Gina!O21</f>
        <v>75000</v>
      </c>
      <c r="S21" s="5">
        <f>N21+Gina!K21</f>
        <v>1572265.5796767862</v>
      </c>
      <c r="T21" s="5">
        <v>60000</v>
      </c>
      <c r="U21" s="5">
        <v>0</v>
      </c>
      <c r="W21" s="21">
        <f>E21+Gina!E21+Jon!R21+T21+U21+Gina!P21-F21-Gina!F21-K21-Gina!H21-G21+J21-V21</f>
        <v>152000</v>
      </c>
      <c r="X21" s="24">
        <f t="shared" si="7"/>
        <v>1.7024330612399046</v>
      </c>
      <c r="Y21" s="15">
        <f t="shared" si="2"/>
        <v>89283.980357674911</v>
      </c>
    </row>
    <row r="22" spans="1:25" x14ac:dyDescent="0.25">
      <c r="A22" t="s">
        <v>0</v>
      </c>
      <c r="B22" s="9">
        <v>0.03</v>
      </c>
      <c r="C22">
        <f t="shared" si="14"/>
        <v>59</v>
      </c>
      <c r="D22">
        <f t="shared" si="14"/>
        <v>35</v>
      </c>
      <c r="E22" s="1">
        <f t="shared" si="0"/>
        <v>0</v>
      </c>
      <c r="F22" s="15"/>
      <c r="G22" s="15"/>
      <c r="H22" s="15">
        <f t="shared" si="13"/>
        <v>581140.61754098372</v>
      </c>
      <c r="I22" s="1">
        <f t="shared" si="11"/>
        <v>17434.21852622951</v>
      </c>
      <c r="J22" s="1">
        <v>3000</v>
      </c>
      <c r="K22" s="18"/>
      <c r="L22" s="2">
        <f t="shared" si="4"/>
        <v>0</v>
      </c>
      <c r="M22" s="3">
        <f t="shared" si="1"/>
        <v>0</v>
      </c>
      <c r="N22" s="8">
        <f t="shared" si="5"/>
        <v>1085859.2312488421</v>
      </c>
      <c r="O22" s="1">
        <f t="shared" si="6"/>
        <v>32107.989180293018</v>
      </c>
      <c r="P22" s="18">
        <v>0</v>
      </c>
      <c r="Q22" s="5">
        <f>O22+Gina!L22</f>
        <v>46757.555289719574</v>
      </c>
      <c r="R22" s="19">
        <f>P22+Gina!O22</f>
        <v>75000</v>
      </c>
      <c r="S22" s="5">
        <f>N22+Gina!K22</f>
        <v>1544904.7729711859</v>
      </c>
      <c r="T22" s="5">
        <v>60000</v>
      </c>
      <c r="U22" s="5">
        <v>0</v>
      </c>
      <c r="W22" s="21">
        <f>E22+Gina!E22+Jon!R22+T22+U22+Gina!P22-F22-Gina!F22-K22-Gina!H22-G22+J22-V22</f>
        <v>153000</v>
      </c>
      <c r="X22" s="24">
        <f t="shared" si="7"/>
        <v>1.7535060530771018</v>
      </c>
      <c r="Y22" s="15">
        <f t="shared" si="2"/>
        <v>87253.762102224442</v>
      </c>
    </row>
    <row r="23" spans="1:25" x14ac:dyDescent="0.25">
      <c r="A23" t="s">
        <v>0</v>
      </c>
      <c r="B23" s="9">
        <v>0.03</v>
      </c>
      <c r="C23">
        <f t="shared" si="14"/>
        <v>60</v>
      </c>
      <c r="D23">
        <f t="shared" si="14"/>
        <v>36</v>
      </c>
      <c r="E23" s="1">
        <f t="shared" si="0"/>
        <v>0</v>
      </c>
      <c r="F23" s="15"/>
      <c r="G23" s="15"/>
      <c r="H23" s="15">
        <f t="shared" si="13"/>
        <v>595574.83606721321</v>
      </c>
      <c r="I23" s="1">
        <f t="shared" si="11"/>
        <v>17867.245082016394</v>
      </c>
      <c r="J23" s="1">
        <v>3500</v>
      </c>
      <c r="K23" s="18"/>
      <c r="L23" s="2">
        <f t="shared" si="4"/>
        <v>0</v>
      </c>
      <c r="M23" s="3">
        <f t="shared" si="1"/>
        <v>0</v>
      </c>
      <c r="N23" s="8">
        <f t="shared" si="5"/>
        <v>1117967.220429135</v>
      </c>
      <c r="O23" s="1">
        <f t="shared" si="6"/>
        <v>33057.396775169655</v>
      </c>
      <c r="P23" s="18">
        <v>45000</v>
      </c>
      <c r="Q23" s="5">
        <f>O23+Gina!L23</f>
        <v>45923.506518481365</v>
      </c>
      <c r="R23" s="19">
        <f>P23+Gina!O23</f>
        <v>75000</v>
      </c>
      <c r="S23" s="5">
        <f>N23+Gina!K23</f>
        <v>1516662.3282609053</v>
      </c>
      <c r="T23" s="5">
        <v>60000</v>
      </c>
      <c r="U23" s="5">
        <v>0</v>
      </c>
      <c r="W23" s="21">
        <f>E23+Gina!E23+Jon!R23+T23+U23+Gina!P23-F23-Gina!F23-K23-Gina!H23-G23+J23-V23</f>
        <v>153500</v>
      </c>
      <c r="X23" s="24">
        <f t="shared" si="7"/>
        <v>1.806111234669415</v>
      </c>
      <c r="Y23" s="15">
        <f t="shared" si="2"/>
        <v>84989.228267602331</v>
      </c>
    </row>
    <row r="24" spans="1:25" x14ac:dyDescent="0.25">
      <c r="A24" t="s">
        <v>0</v>
      </c>
      <c r="B24" s="9">
        <v>0.03</v>
      </c>
      <c r="C24">
        <f t="shared" si="14"/>
        <v>61</v>
      </c>
      <c r="D24">
        <f t="shared" si="14"/>
        <v>37</v>
      </c>
      <c r="E24" s="1">
        <f t="shared" si="0"/>
        <v>0</v>
      </c>
      <c r="F24" s="15"/>
      <c r="G24" s="15"/>
      <c r="H24" s="15">
        <f t="shared" si="13"/>
        <v>609942.08114922955</v>
      </c>
      <c r="I24" s="1">
        <f t="shared" si="11"/>
        <v>18298.262434476885</v>
      </c>
      <c r="J24" s="1">
        <f>J23+2200</f>
        <v>5700</v>
      </c>
      <c r="K24" s="18"/>
      <c r="L24" s="2">
        <f t="shared" si="4"/>
        <v>0</v>
      </c>
      <c r="M24" s="3">
        <f t="shared" si="1"/>
        <v>0</v>
      </c>
      <c r="N24" s="8">
        <f t="shared" si="5"/>
        <v>1106024.6172043048</v>
      </c>
      <c r="O24" s="1">
        <f t="shared" si="6"/>
        <v>33359.877564501599</v>
      </c>
      <c r="P24" s="18">
        <v>45000</v>
      </c>
      <c r="Q24" s="5">
        <f>O24+Gina!L24</f>
        <v>45063.722445604384</v>
      </c>
      <c r="R24" s="19">
        <f>P24+Gina!O24</f>
        <v>75000</v>
      </c>
      <c r="S24" s="5">
        <f>N24+Gina!K24</f>
        <v>1487585.8347793869</v>
      </c>
      <c r="T24" s="5">
        <v>60000</v>
      </c>
      <c r="U24" s="5">
        <v>0</v>
      </c>
      <c r="W24" s="21">
        <f>E24+Gina!E24+Jon!R24+T24+U24+Gina!P24-F24-Gina!F24-K24-Gina!H24-G24+J24-V24</f>
        <v>155700</v>
      </c>
      <c r="X24" s="24">
        <f t="shared" si="7"/>
        <v>1.8602945717094976</v>
      </c>
      <c r="Y24" s="15">
        <f t="shared" si="2"/>
        <v>83696.422259041035</v>
      </c>
    </row>
    <row r="25" spans="1:25" x14ac:dyDescent="0.25">
      <c r="A25" t="s">
        <v>0</v>
      </c>
      <c r="B25" s="9">
        <v>0.03</v>
      </c>
      <c r="C25">
        <f t="shared" si="14"/>
        <v>62</v>
      </c>
      <c r="D25">
        <f t="shared" si="14"/>
        <v>38</v>
      </c>
      <c r="E25" s="1">
        <f t="shared" si="0"/>
        <v>0</v>
      </c>
      <c r="F25" s="15"/>
      <c r="G25" s="15"/>
      <c r="H25" s="15">
        <f t="shared" si="13"/>
        <v>622540.34358370642</v>
      </c>
      <c r="I25" s="1">
        <f t="shared" si="11"/>
        <v>18676.210307511192</v>
      </c>
      <c r="J25" s="1">
        <f t="shared" ref="J25:J53" si="15">J24+2200</f>
        <v>7900</v>
      </c>
      <c r="K25" s="18"/>
      <c r="L25" s="2">
        <f t="shared" si="4"/>
        <v>0</v>
      </c>
      <c r="M25" s="3">
        <f t="shared" si="1"/>
        <v>0</v>
      </c>
      <c r="N25" s="8">
        <f t="shared" si="5"/>
        <v>1094384.4947688063</v>
      </c>
      <c r="O25" s="1">
        <f t="shared" si="6"/>
        <v>33006.136679596668</v>
      </c>
      <c r="P25" s="18">
        <v>45000</v>
      </c>
      <c r="Q25" s="5">
        <f>O25+Gina!L25</f>
        <v>44178.530880065671</v>
      </c>
      <c r="R25" s="19">
        <f>P25+Gina!O25</f>
        <v>75000</v>
      </c>
      <c r="S25" s="5">
        <f>N25+Gina!K25</f>
        <v>1457649.557224991</v>
      </c>
      <c r="T25" s="5">
        <v>60000</v>
      </c>
      <c r="U25" s="5">
        <v>0</v>
      </c>
      <c r="W25" s="21">
        <f>E25+Gina!E25+Jon!R25+T25+U25+Gina!P25-F25-Gina!F25-K25-Gina!H25-G25+J25-V25</f>
        <v>157900</v>
      </c>
      <c r="X25" s="24">
        <f t="shared" si="7"/>
        <v>1.9161034088607827</v>
      </c>
      <c r="Y25" s="15">
        <f t="shared" si="2"/>
        <v>82406.82588936016</v>
      </c>
    </row>
    <row r="26" spans="1:25" x14ac:dyDescent="0.25">
      <c r="A26" t="s">
        <v>0</v>
      </c>
      <c r="B26" s="9">
        <v>0.03</v>
      </c>
      <c r="C26">
        <f t="shared" si="14"/>
        <v>63</v>
      </c>
      <c r="D26">
        <f t="shared" si="14"/>
        <v>39</v>
      </c>
      <c r="E26" s="1">
        <f t="shared" si="0"/>
        <v>0</v>
      </c>
      <c r="F26" s="15"/>
      <c r="G26" s="15"/>
      <c r="H26" s="15">
        <f t="shared" si="13"/>
        <v>633316.55389121757</v>
      </c>
      <c r="I26" s="1">
        <f t="shared" si="11"/>
        <v>18999.496616736527</v>
      </c>
      <c r="J26" s="1">
        <f t="shared" si="15"/>
        <v>10100</v>
      </c>
      <c r="K26" s="18"/>
      <c r="L26" s="2">
        <f t="shared" si="4"/>
        <v>0</v>
      </c>
      <c r="M26" s="3">
        <f t="shared" si="1"/>
        <v>0</v>
      </c>
      <c r="N26" s="8">
        <f t="shared" si="5"/>
        <v>1082390.631448403</v>
      </c>
      <c r="O26" s="1">
        <f t="shared" si="6"/>
        <v>32651.626893258137</v>
      </c>
      <c r="P26" s="18">
        <f>P25+1200</f>
        <v>46200</v>
      </c>
      <c r="Q26" s="5">
        <f>O26+Gina!L26</f>
        <v>41497.908382168622</v>
      </c>
      <c r="R26" s="19">
        <f>P26+Gina!O26</f>
        <v>76200</v>
      </c>
      <c r="S26" s="5">
        <f>N26+Gina!K26</f>
        <v>1426828.0881050569</v>
      </c>
      <c r="T26" s="5">
        <v>60000</v>
      </c>
      <c r="U26" s="5">
        <v>0</v>
      </c>
      <c r="W26" s="21">
        <f>E26+Gina!E26+Jon!R26+T26+U26+Gina!P26-F26-Gina!F26-K26-Gina!H26-G26+J26-V26</f>
        <v>161300</v>
      </c>
      <c r="X26" s="24">
        <f t="shared" si="7"/>
        <v>1.9735865111266062</v>
      </c>
      <c r="Y26" s="15">
        <f t="shared" si="2"/>
        <v>81729.379021709654</v>
      </c>
    </row>
    <row r="27" spans="1:25" x14ac:dyDescent="0.25">
      <c r="A27" t="s">
        <v>0</v>
      </c>
      <c r="B27" s="9">
        <v>0.03</v>
      </c>
      <c r="C27">
        <f t="shared" si="14"/>
        <v>64</v>
      </c>
      <c r="D27">
        <f t="shared" si="14"/>
        <v>40</v>
      </c>
      <c r="E27" s="1">
        <f t="shared" si="0"/>
        <v>0</v>
      </c>
      <c r="F27" s="15"/>
      <c r="G27" s="15"/>
      <c r="H27" s="15">
        <f t="shared" si="13"/>
        <v>642216.05050795409</v>
      </c>
      <c r="I27" s="1">
        <f t="shared" si="11"/>
        <v>19266.481515238622</v>
      </c>
      <c r="J27" s="1">
        <f t="shared" si="15"/>
        <v>12300</v>
      </c>
      <c r="K27" s="18"/>
      <c r="L27" s="2">
        <f t="shared" si="4"/>
        <v>0</v>
      </c>
      <c r="M27" s="3">
        <f t="shared" si="1"/>
        <v>0</v>
      </c>
      <c r="N27" s="8">
        <f t="shared" si="5"/>
        <v>1068842.2583416612</v>
      </c>
      <c r="O27" s="1">
        <f t="shared" si="6"/>
        <v>32268.493346850963</v>
      </c>
      <c r="P27" s="18">
        <f t="shared" ref="P27:P53" si="16">P26+1200</f>
        <v>47400</v>
      </c>
      <c r="Q27" s="5">
        <f>O27+Gina!L27</f>
        <v>40615.00828187869</v>
      </c>
      <c r="R27" s="19">
        <f>P27+Gina!O27</f>
        <v>77400</v>
      </c>
      <c r="S27" s="5">
        <f>N27+Gina!K27</f>
        <v>1392125.9964872254</v>
      </c>
      <c r="T27" s="5">
        <v>60000</v>
      </c>
      <c r="U27" s="5">
        <v>0</v>
      </c>
      <c r="W27" s="21">
        <f>E27+Gina!E27+Jon!R27+T27+U27+Gina!P27-F27-Gina!F27-K27-Gina!H27-G27+J27-V27</f>
        <v>164700</v>
      </c>
      <c r="X27" s="24">
        <f t="shared" si="7"/>
        <v>2.0327941064604045</v>
      </c>
      <c r="Y27" s="15">
        <f t="shared" si="2"/>
        <v>81021.486375117092</v>
      </c>
    </row>
    <row r="28" spans="1:25" x14ac:dyDescent="0.25">
      <c r="A28" t="s">
        <v>0</v>
      </c>
      <c r="B28" s="9">
        <v>0.03</v>
      </c>
      <c r="C28">
        <f t="shared" si="14"/>
        <v>65</v>
      </c>
      <c r="D28">
        <f t="shared" si="14"/>
        <v>41</v>
      </c>
      <c r="E28" s="1">
        <f t="shared" si="0"/>
        <v>0</v>
      </c>
      <c r="F28" s="15"/>
      <c r="G28" s="15"/>
      <c r="H28" s="15">
        <f t="shared" si="13"/>
        <v>649182.53202319273</v>
      </c>
      <c r="I28" s="1">
        <f t="shared" si="11"/>
        <v>19475.475960695781</v>
      </c>
      <c r="J28" s="1">
        <f t="shared" si="15"/>
        <v>14500</v>
      </c>
      <c r="K28" s="18"/>
      <c r="L28" s="2">
        <v>0</v>
      </c>
      <c r="M28" s="3">
        <f t="shared" si="1"/>
        <v>0</v>
      </c>
      <c r="N28" s="8">
        <f t="shared" si="5"/>
        <v>1053710.751688512</v>
      </c>
      <c r="O28" s="1">
        <f t="shared" si="6"/>
        <v>31838.295150452599</v>
      </c>
      <c r="P28" s="18">
        <f t="shared" si="16"/>
        <v>48600</v>
      </c>
      <c r="Q28" s="5">
        <f>O28+Gina!L28</f>
        <v>39649.720040779554</v>
      </c>
      <c r="R28" s="19">
        <f>P28+Gina!O28</f>
        <v>78600</v>
      </c>
      <c r="S28" s="5">
        <f>N28+Gina!K28</f>
        <v>1355341.0047691041</v>
      </c>
      <c r="T28" s="5">
        <v>60000</v>
      </c>
      <c r="U28" s="5">
        <v>0</v>
      </c>
      <c r="W28" s="21">
        <f>E28+Gina!E28+Jon!R28+T28+U28+Gina!P28-F28-Gina!F28-K28-Gina!H28-G28+J28-V28</f>
        <v>168100</v>
      </c>
      <c r="X28" s="24">
        <f t="shared" si="7"/>
        <v>2.0937779296542165</v>
      </c>
      <c r="Y28" s="15">
        <f t="shared" si="2"/>
        <v>80285.496192884893</v>
      </c>
    </row>
    <row r="29" spans="1:25" x14ac:dyDescent="0.25">
      <c r="A29" t="s">
        <v>0</v>
      </c>
      <c r="B29" s="9">
        <v>0.03</v>
      </c>
      <c r="C29">
        <f t="shared" si="14"/>
        <v>66</v>
      </c>
      <c r="D29">
        <f t="shared" si="14"/>
        <v>42</v>
      </c>
      <c r="E29" s="1">
        <f t="shared" si="0"/>
        <v>0</v>
      </c>
      <c r="F29" s="15"/>
      <c r="G29" s="15"/>
      <c r="H29" s="15">
        <f t="shared" si="13"/>
        <v>654158.0079838885</v>
      </c>
      <c r="I29" s="1">
        <f t="shared" si="11"/>
        <v>19624.740239516654</v>
      </c>
      <c r="J29" s="1">
        <f t="shared" si="15"/>
        <v>16700</v>
      </c>
      <c r="K29" s="18"/>
      <c r="L29" s="2">
        <f t="shared" si="4"/>
        <v>0</v>
      </c>
      <c r="M29" s="3">
        <f t="shared" si="1"/>
        <v>0</v>
      </c>
      <c r="N29" s="8">
        <f t="shared" si="5"/>
        <v>1036949.0468389646</v>
      </c>
      <c r="O29" s="1">
        <f t="shared" si="6"/>
        <v>31359.896977912147</v>
      </c>
      <c r="P29" s="18">
        <f t="shared" si="16"/>
        <v>49800</v>
      </c>
      <c r="Q29" s="5">
        <f>O29+Gina!L29</f>
        <v>38623.296116056037</v>
      </c>
      <c r="R29" s="19">
        <f>P29+Gina!O29</f>
        <v>79800</v>
      </c>
      <c r="S29" s="5">
        <f>N29+Gina!K29</f>
        <v>1316390.7248098836</v>
      </c>
      <c r="T29" s="5">
        <v>60000</v>
      </c>
      <c r="U29" s="5">
        <v>0</v>
      </c>
      <c r="W29" s="21">
        <f>E29+Gina!E29+Jon!R29+T29+U29+Gina!P29-F29-Gina!F29-K29-Gina!H29-G29+J29-V29</f>
        <v>171500</v>
      </c>
      <c r="X29" s="24">
        <f t="shared" si="7"/>
        <v>2.1565912675438432</v>
      </c>
      <c r="Y29" s="15">
        <f t="shared" si="2"/>
        <v>79523.645755703415</v>
      </c>
    </row>
    <row r="30" spans="1:25" x14ac:dyDescent="0.25">
      <c r="A30" t="s">
        <v>0</v>
      </c>
      <c r="B30" s="9">
        <v>0.03</v>
      </c>
      <c r="C30">
        <f t="shared" ref="C30:D30" si="17">+C29+1</f>
        <v>67</v>
      </c>
      <c r="D30">
        <f t="shared" si="17"/>
        <v>43</v>
      </c>
      <c r="E30" s="1">
        <f t="shared" si="0"/>
        <v>0</v>
      </c>
      <c r="F30" s="15"/>
      <c r="G30" s="15"/>
      <c r="H30" s="15">
        <f t="shared" si="13"/>
        <v>657082.7482234051</v>
      </c>
      <c r="I30" s="1">
        <f t="shared" si="11"/>
        <v>19712.482446702154</v>
      </c>
      <c r="J30" s="1">
        <f t="shared" si="15"/>
        <v>18900</v>
      </c>
      <c r="L30" s="2">
        <f t="shared" si="4"/>
        <v>0</v>
      </c>
      <c r="M30" s="3">
        <f t="shared" ref="M30:M53" si="18">+L30*E30</f>
        <v>0</v>
      </c>
      <c r="N30" s="8">
        <f t="shared" ref="N30:N53" si="19">N29+O29+M30+F30-P29</f>
        <v>1018508.9438168767</v>
      </c>
      <c r="O30" s="1">
        <f t="shared" ref="O30:O53" si="20">(N30+N29)/2*B30</f>
        <v>30831.869859837618</v>
      </c>
      <c r="P30" s="18">
        <f t="shared" si="16"/>
        <v>51000</v>
      </c>
      <c r="Q30" s="5">
        <f>O30+Gina!L30</f>
        <v>37533.70429833739</v>
      </c>
      <c r="R30" s="19">
        <f>P30+Gina!O30</f>
        <v>61000</v>
      </c>
      <c r="S30" s="5">
        <f>N30+Gina!K30</f>
        <v>1275214.0209259395</v>
      </c>
      <c r="T30" s="5">
        <v>60000</v>
      </c>
      <c r="U30" s="5">
        <v>24000</v>
      </c>
      <c r="W30" s="21">
        <f>E30+Gina!E30+Jon!R30+T30+U30+Gina!P30-F30-Gina!F30-K30-Gina!H30-G30+J30-V30</f>
        <v>178900</v>
      </c>
      <c r="X30" s="24">
        <f t="shared" si="7"/>
        <v>2.2212890055701586</v>
      </c>
      <c r="Y30" s="15">
        <f t="shared" si="2"/>
        <v>80538.8220764547</v>
      </c>
    </row>
    <row r="31" spans="1:25" x14ac:dyDescent="0.25">
      <c r="A31" t="s">
        <v>0</v>
      </c>
      <c r="B31" s="9">
        <v>0.03</v>
      </c>
      <c r="C31">
        <f t="shared" ref="C31:D31" si="21">+C30+1</f>
        <v>68</v>
      </c>
      <c r="D31">
        <f t="shared" si="21"/>
        <v>44</v>
      </c>
      <c r="E31" s="1">
        <f t="shared" si="0"/>
        <v>0</v>
      </c>
      <c r="F31" s="15"/>
      <c r="G31" s="15"/>
      <c r="H31" s="15">
        <f t="shared" si="13"/>
        <v>657895.2306701073</v>
      </c>
      <c r="I31" s="1">
        <f t="shared" si="11"/>
        <v>19736.856920103219</v>
      </c>
      <c r="J31" s="1">
        <f t="shared" si="15"/>
        <v>21100</v>
      </c>
      <c r="L31" s="2">
        <f t="shared" si="4"/>
        <v>0</v>
      </c>
      <c r="M31" s="3">
        <f t="shared" si="18"/>
        <v>0</v>
      </c>
      <c r="N31" s="8">
        <f t="shared" si="19"/>
        <v>998340.81367671443</v>
      </c>
      <c r="O31" s="1">
        <f t="shared" si="20"/>
        <v>30252.746362403865</v>
      </c>
      <c r="P31" s="18">
        <f t="shared" si="16"/>
        <v>52200</v>
      </c>
      <c r="Q31" s="5">
        <f>O31+Gina!L31</f>
        <v>36629.146220611685</v>
      </c>
      <c r="R31" s="19">
        <f>P31+Gina!O31</f>
        <v>62200</v>
      </c>
      <c r="S31" s="5">
        <f>N31+Gina!K31</f>
        <v>1251747.725224277</v>
      </c>
      <c r="T31" s="5">
        <v>60000</v>
      </c>
      <c r="U31" s="5">
        <v>24000</v>
      </c>
      <c r="W31" s="21">
        <f>E31+Gina!E31+Jon!R31+T31+U31+Gina!P31-F31-Gina!F31-K31-Gina!H31-G31+J31-V31</f>
        <v>182300</v>
      </c>
      <c r="X31" s="24">
        <f t="shared" si="7"/>
        <v>2.2879276757372633</v>
      </c>
      <c r="Y31" s="15">
        <f t="shared" si="2"/>
        <v>79679.092102968483</v>
      </c>
    </row>
    <row r="32" spans="1:25" x14ac:dyDescent="0.25">
      <c r="A32" t="s">
        <v>0</v>
      </c>
      <c r="B32" s="9">
        <v>0.03</v>
      </c>
      <c r="C32">
        <f t="shared" ref="C32:D32" si="22">+C31+1</f>
        <v>69</v>
      </c>
      <c r="D32">
        <f t="shared" si="22"/>
        <v>45</v>
      </c>
      <c r="E32" s="1">
        <f t="shared" si="0"/>
        <v>0</v>
      </c>
      <c r="F32" s="15"/>
      <c r="G32" s="15"/>
      <c r="H32" s="15">
        <f t="shared" si="13"/>
        <v>656532.08759021049</v>
      </c>
      <c r="I32" s="1">
        <f t="shared" si="11"/>
        <v>19695.962627706314</v>
      </c>
      <c r="J32" s="1">
        <f t="shared" si="15"/>
        <v>23300</v>
      </c>
      <c r="L32" s="2">
        <f t="shared" si="4"/>
        <v>0</v>
      </c>
      <c r="M32" s="3">
        <f t="shared" si="18"/>
        <v>0</v>
      </c>
      <c r="N32" s="8">
        <f t="shared" si="19"/>
        <v>976393.56003911828</v>
      </c>
      <c r="O32" s="1">
        <f t="shared" si="20"/>
        <v>29621.015605737492</v>
      </c>
      <c r="P32" s="18">
        <f t="shared" si="16"/>
        <v>53400</v>
      </c>
      <c r="Q32" s="5">
        <f>O32+Gina!L32</f>
        <v>35910.893392654158</v>
      </c>
      <c r="R32" s="19">
        <f>P32+Gina!O32</f>
        <v>63400</v>
      </c>
      <c r="S32" s="5">
        <f>N32+Gina!K32</f>
        <v>1226176.8714448889</v>
      </c>
      <c r="T32" s="5">
        <v>60000</v>
      </c>
      <c r="U32" s="5">
        <v>24000</v>
      </c>
      <c r="W32" s="21">
        <f>E32+Gina!E32+Jon!R32+T32+U32+Gina!P32-F32-Gina!F32-K32-Gina!H32-G32+J32-V32</f>
        <v>185700</v>
      </c>
      <c r="X32" s="24">
        <f t="shared" si="7"/>
        <v>2.3565655060093813</v>
      </c>
      <c r="Y32" s="15">
        <f t="shared" si="2"/>
        <v>78801.119479366913</v>
      </c>
    </row>
    <row r="33" spans="1:25" x14ac:dyDescent="0.25">
      <c r="A33" t="s">
        <v>0</v>
      </c>
      <c r="B33" s="9">
        <v>0.03</v>
      </c>
      <c r="C33">
        <f t="shared" ref="C33:D33" si="23">+C32+1</f>
        <v>70</v>
      </c>
      <c r="D33">
        <f t="shared" si="23"/>
        <v>46</v>
      </c>
      <c r="E33" s="1">
        <f t="shared" si="0"/>
        <v>0</v>
      </c>
      <c r="F33" s="15"/>
      <c r="G33" s="15"/>
      <c r="H33" s="15">
        <f t="shared" si="13"/>
        <v>652928.05021791684</v>
      </c>
      <c r="I33" s="1">
        <f t="shared" si="11"/>
        <v>19587.841506537505</v>
      </c>
      <c r="J33" s="1">
        <f t="shared" si="15"/>
        <v>25500</v>
      </c>
      <c r="L33" s="2">
        <f t="shared" si="4"/>
        <v>0</v>
      </c>
      <c r="M33" s="3">
        <f t="shared" si="18"/>
        <v>0</v>
      </c>
      <c r="N33" s="8">
        <f t="shared" si="19"/>
        <v>952614.57564485574</v>
      </c>
      <c r="O33" s="1">
        <f t="shared" si="20"/>
        <v>28935.12203525961</v>
      </c>
      <c r="P33" s="18">
        <f t="shared" si="16"/>
        <v>54600</v>
      </c>
      <c r="Q33" s="5">
        <f>O33+Gina!L33</f>
        <v>35133.328292740334</v>
      </c>
      <c r="R33" s="19">
        <f>P33+Gina!O33</f>
        <v>65200</v>
      </c>
      <c r="S33" s="5">
        <f>N33+Gina!K33</f>
        <v>1198687.764837543</v>
      </c>
      <c r="T33" s="5">
        <v>60000</v>
      </c>
      <c r="U33" s="5">
        <v>24000</v>
      </c>
      <c r="W33" s="21">
        <f>E33+Gina!E33+Jon!R33+T33+U33+Gina!P33-F33-Gina!F33-K33-Gina!H33-G33+J33-V33</f>
        <v>189700</v>
      </c>
      <c r="X33" s="24">
        <f t="shared" si="7"/>
        <v>2.4272624711896627</v>
      </c>
      <c r="Y33" s="15">
        <f t="shared" si="2"/>
        <v>78153.888280167419</v>
      </c>
    </row>
    <row r="34" spans="1:25" x14ac:dyDescent="0.25">
      <c r="A34" t="s">
        <v>0</v>
      </c>
      <c r="B34" s="9">
        <v>0.03</v>
      </c>
      <c r="C34">
        <f t="shared" ref="C34:D34" si="24">+C33+1</f>
        <v>71</v>
      </c>
      <c r="D34">
        <f t="shared" si="24"/>
        <v>47</v>
      </c>
      <c r="E34" s="1">
        <f t="shared" si="0"/>
        <v>0</v>
      </c>
      <c r="F34" s="15"/>
      <c r="G34" s="15"/>
      <c r="H34" s="15">
        <f t="shared" si="13"/>
        <v>647015.89172445436</v>
      </c>
      <c r="I34" s="1">
        <f t="shared" si="11"/>
        <v>19410.476751733629</v>
      </c>
      <c r="J34" s="1">
        <f t="shared" si="15"/>
        <v>27700</v>
      </c>
      <c r="L34" s="2">
        <f t="shared" si="4"/>
        <v>0</v>
      </c>
      <c r="M34" s="3">
        <f t="shared" si="18"/>
        <v>0</v>
      </c>
      <c r="N34" s="8">
        <f t="shared" si="19"/>
        <v>926949.69768011535</v>
      </c>
      <c r="O34" s="1">
        <f t="shared" si="20"/>
        <v>28193.464099874564</v>
      </c>
      <c r="P34" s="18">
        <f t="shared" si="16"/>
        <v>55800</v>
      </c>
      <c r="Q34" s="5">
        <f>O34+Gina!L34</f>
        <v>34290.271407910252</v>
      </c>
      <c r="R34" s="19">
        <f>P34+Gina!O34</f>
        <v>67000</v>
      </c>
      <c r="S34" s="5">
        <f>N34+Gina!K34</f>
        <v>1168621.0931302833</v>
      </c>
      <c r="T34" s="5">
        <v>60000</v>
      </c>
      <c r="U34" s="5">
        <v>24000</v>
      </c>
      <c r="W34" s="21">
        <f>E34+Gina!E34+Jon!R34+T34+U34+Gina!P34-F34-Gina!F34-K34-Gina!H34-G34+J34-V34</f>
        <v>193700</v>
      </c>
      <c r="X34" s="24">
        <f t="shared" si="7"/>
        <v>2.5000803453253524</v>
      </c>
      <c r="Y34" s="15">
        <f t="shared" si="2"/>
        <v>77477.510017700057</v>
      </c>
    </row>
    <row r="35" spans="1:25" x14ac:dyDescent="0.25">
      <c r="A35" t="s">
        <v>0</v>
      </c>
      <c r="B35" s="9">
        <v>0.03</v>
      </c>
      <c r="C35">
        <f t="shared" ref="C35:D35" si="25">+C34+1</f>
        <v>72</v>
      </c>
      <c r="D35">
        <f t="shared" si="25"/>
        <v>48</v>
      </c>
      <c r="E35" s="1">
        <f t="shared" si="0"/>
        <v>0</v>
      </c>
      <c r="F35" s="15"/>
      <c r="G35" s="15"/>
      <c r="H35" s="15">
        <f t="shared" si="13"/>
        <v>638726.36847618804</v>
      </c>
      <c r="I35" s="1">
        <f t="shared" si="11"/>
        <v>19161.791054285641</v>
      </c>
      <c r="J35" s="1">
        <f t="shared" si="15"/>
        <v>29900</v>
      </c>
      <c r="L35" s="2">
        <f t="shared" si="4"/>
        <v>0</v>
      </c>
      <c r="M35" s="3">
        <f t="shared" si="18"/>
        <v>0</v>
      </c>
      <c r="N35" s="8">
        <f t="shared" si="19"/>
        <v>899343.16177998995</v>
      </c>
      <c r="O35" s="1">
        <f t="shared" si="20"/>
        <v>27394.392891901578</v>
      </c>
      <c r="P35" s="18">
        <f t="shared" si="16"/>
        <v>57000</v>
      </c>
      <c r="Q35" s="5">
        <f>O35+Gina!L35</f>
        <v>33372.387869506223</v>
      </c>
      <c r="R35" s="19">
        <f>P35+Gina!O35</f>
        <v>68800</v>
      </c>
      <c r="S35" s="5">
        <f>N35+Gina!K35</f>
        <v>1135911.3645381934</v>
      </c>
      <c r="T35" s="5">
        <v>60000</v>
      </c>
      <c r="U35" s="5">
        <v>24000</v>
      </c>
      <c r="W35" s="21">
        <f>E35+Gina!E35+Jon!R35+T35+U35+Gina!P35-F35-Gina!F35-K35-Gina!H35-G35+J35-V35</f>
        <v>197700</v>
      </c>
      <c r="X35" s="24">
        <f t="shared" si="7"/>
        <v>2.5750827556851132</v>
      </c>
      <c r="Y35" s="15">
        <f t="shared" si="2"/>
        <v>76774.231648878005</v>
      </c>
    </row>
    <row r="36" spans="1:25" x14ac:dyDescent="0.25">
      <c r="A36" t="s">
        <v>0</v>
      </c>
      <c r="B36" s="9">
        <v>0.03</v>
      </c>
      <c r="C36">
        <f t="shared" ref="C36:D36" si="26">+C35+1</f>
        <v>73</v>
      </c>
      <c r="D36">
        <f t="shared" si="26"/>
        <v>49</v>
      </c>
      <c r="E36" s="1">
        <f t="shared" si="0"/>
        <v>0</v>
      </c>
      <c r="F36" s="15"/>
      <c r="G36" s="15"/>
      <c r="H36" s="15">
        <f t="shared" si="13"/>
        <v>627988.15953047364</v>
      </c>
      <c r="I36" s="1">
        <f t="shared" si="11"/>
        <v>18839.64478591421</v>
      </c>
      <c r="J36" s="1">
        <f t="shared" si="15"/>
        <v>32100</v>
      </c>
      <c r="L36" s="2">
        <f t="shared" si="4"/>
        <v>0</v>
      </c>
      <c r="M36" s="3">
        <f t="shared" si="18"/>
        <v>0</v>
      </c>
      <c r="N36" s="8">
        <f t="shared" si="19"/>
        <v>869737.5546718915</v>
      </c>
      <c r="O36" s="1">
        <f t="shared" si="20"/>
        <v>26536.210746778223</v>
      </c>
      <c r="P36" s="18">
        <f t="shared" si="16"/>
        <v>58200</v>
      </c>
      <c r="Q36" s="5">
        <f>O36+Gina!L36</f>
        <v>32377.640752953372</v>
      </c>
      <c r="R36" s="19">
        <f>P36+Gina!O36</f>
        <v>70600</v>
      </c>
      <c r="S36" s="5">
        <f>N36+Gina!K36</f>
        <v>1100483.7524076998</v>
      </c>
      <c r="T36" s="5">
        <v>60000</v>
      </c>
      <c r="U36" s="5">
        <v>24000</v>
      </c>
      <c r="W36" s="21">
        <f>E36+Gina!E36+Jon!R36+T36+U36+Gina!P36-F36-Gina!F36-K36-Gina!H36-G36+J36-V36</f>
        <v>201700</v>
      </c>
      <c r="X36" s="24">
        <f t="shared" si="7"/>
        <v>2.6523352383556666</v>
      </c>
      <c r="Y36" s="15">
        <f t="shared" si="2"/>
        <v>76046.193966432882</v>
      </c>
    </row>
    <row r="37" spans="1:25" x14ac:dyDescent="0.25">
      <c r="A37" t="s">
        <v>0</v>
      </c>
      <c r="B37" s="9">
        <v>0.03</v>
      </c>
      <c r="C37">
        <f t="shared" ref="C37:D37" si="27">+C36+1</f>
        <v>74</v>
      </c>
      <c r="D37">
        <f t="shared" si="27"/>
        <v>50</v>
      </c>
      <c r="E37" s="1">
        <f t="shared" si="0"/>
        <v>0</v>
      </c>
      <c r="F37" s="15"/>
      <c r="G37" s="15"/>
      <c r="H37" s="15">
        <f t="shared" si="13"/>
        <v>614727.80431638786</v>
      </c>
      <c r="I37" s="1">
        <f t="shared" si="11"/>
        <v>18441.834129491635</v>
      </c>
      <c r="J37" s="1">
        <f t="shared" si="15"/>
        <v>34300</v>
      </c>
      <c r="L37" s="2">
        <f t="shared" si="4"/>
        <v>0</v>
      </c>
      <c r="M37" s="3">
        <f t="shared" si="18"/>
        <v>0</v>
      </c>
      <c r="N37" s="8">
        <f t="shared" si="19"/>
        <v>838073.76541866967</v>
      </c>
      <c r="O37" s="1">
        <f t="shared" si="20"/>
        <v>25617.169801358417</v>
      </c>
      <c r="P37" s="18">
        <f t="shared" si="16"/>
        <v>59400</v>
      </c>
      <c r="Q37" s="5">
        <f>O37+Gina!L37</f>
        <v>31303.842619830812</v>
      </c>
      <c r="R37" s="19">
        <f>P37+Gina!O37</f>
        <v>72400</v>
      </c>
      <c r="S37" s="5">
        <f>N37+Gina!K37</f>
        <v>1062261.3931606531</v>
      </c>
      <c r="T37" s="5">
        <v>60000</v>
      </c>
      <c r="U37" s="5">
        <v>24000</v>
      </c>
      <c r="W37" s="21">
        <f>E37+Gina!E37+Jon!R37+T37+U37+Gina!P37-F37-Gina!F37-K37-Gina!H37-G37+J37-V37</f>
        <v>205700</v>
      </c>
      <c r="X37" s="24">
        <f t="shared" si="7"/>
        <v>2.7319052955063365</v>
      </c>
      <c r="Y37" s="15">
        <f t="shared" si="2"/>
        <v>75295.435877060721</v>
      </c>
    </row>
    <row r="38" spans="1:25" x14ac:dyDescent="0.25">
      <c r="A38" t="s">
        <v>0</v>
      </c>
      <c r="B38" s="9">
        <v>0.03</v>
      </c>
      <c r="C38">
        <f t="shared" ref="C38:D38" si="28">+C37+1</f>
        <v>75</v>
      </c>
      <c r="D38">
        <f t="shared" si="28"/>
        <v>51</v>
      </c>
      <c r="E38" s="1">
        <f t="shared" si="0"/>
        <v>0</v>
      </c>
      <c r="F38" s="15"/>
      <c r="G38" s="15"/>
      <c r="H38" s="15">
        <f t="shared" si="13"/>
        <v>598869.63844587945</v>
      </c>
      <c r="I38" s="1">
        <f t="shared" si="11"/>
        <v>17966.089153376382</v>
      </c>
      <c r="J38" s="1">
        <f t="shared" si="15"/>
        <v>36500</v>
      </c>
      <c r="L38" s="2">
        <f t="shared" si="4"/>
        <v>0</v>
      </c>
      <c r="M38" s="3">
        <f t="shared" si="18"/>
        <v>0</v>
      </c>
      <c r="N38" s="8">
        <f t="shared" si="19"/>
        <v>804290.93522002804</v>
      </c>
      <c r="O38" s="1">
        <f t="shared" si="20"/>
        <v>24635.470509580464</v>
      </c>
      <c r="P38" s="18">
        <f t="shared" si="16"/>
        <v>60600</v>
      </c>
      <c r="Q38" s="5">
        <f>O38+Gina!L38</f>
        <v>30148.744613360956</v>
      </c>
      <c r="R38" s="19">
        <f>P38+Gina!O38</f>
        <v>74200</v>
      </c>
      <c r="S38" s="5">
        <f>N38+Gina!K38</f>
        <v>1021165.2357804838</v>
      </c>
      <c r="T38" s="5">
        <v>60000</v>
      </c>
      <c r="U38" s="5">
        <v>24000</v>
      </c>
      <c r="W38" s="21">
        <f>E38+Gina!E38+Jon!R38+T38+U38+Gina!P38-F38-Gina!F38-K38-Gina!H38-G38+J38-V38</f>
        <v>209700</v>
      </c>
      <c r="X38" s="24">
        <f t="shared" si="7"/>
        <v>2.8138624543715265</v>
      </c>
      <c r="Y38" s="15">
        <f t="shared" si="2"/>
        <v>74523.898520418719</v>
      </c>
    </row>
    <row r="39" spans="1:25" x14ac:dyDescent="0.25">
      <c r="A39" t="s">
        <v>0</v>
      </c>
      <c r="B39" s="9">
        <v>0.03</v>
      </c>
      <c r="C39">
        <f t="shared" ref="C39:D39" si="29">+C38+1</f>
        <v>76</v>
      </c>
      <c r="D39">
        <f t="shared" si="29"/>
        <v>52</v>
      </c>
      <c r="E39" s="1">
        <f t="shared" si="0"/>
        <v>0</v>
      </c>
      <c r="F39" s="15"/>
      <c r="G39" s="15"/>
      <c r="H39" s="15">
        <f t="shared" si="13"/>
        <v>580335.72759925586</v>
      </c>
      <c r="I39" s="1">
        <f t="shared" si="11"/>
        <v>17410.071827977674</v>
      </c>
      <c r="J39" s="1">
        <f t="shared" si="15"/>
        <v>38700</v>
      </c>
      <c r="L39" s="2">
        <f t="shared" si="4"/>
        <v>0</v>
      </c>
      <c r="M39" s="3">
        <f t="shared" si="18"/>
        <v>0</v>
      </c>
      <c r="N39" s="8">
        <f t="shared" si="19"/>
        <v>768326.40572960849</v>
      </c>
      <c r="O39" s="1">
        <f t="shared" si="20"/>
        <v>23589.260114244546</v>
      </c>
      <c r="P39" s="18">
        <f t="shared" si="16"/>
        <v>61800</v>
      </c>
      <c r="Q39" s="5">
        <f>O39+Gina!L39</f>
        <v>28910.033554553196</v>
      </c>
      <c r="R39" s="19">
        <f>P39+Gina!O39</f>
        <v>76000</v>
      </c>
      <c r="S39" s="5">
        <f>N39+Gina!K39</f>
        <v>977113.98039384477</v>
      </c>
      <c r="T39" s="5">
        <v>60000</v>
      </c>
      <c r="U39" s="5">
        <v>24000</v>
      </c>
      <c r="W39" s="21">
        <f>E39+Gina!E39+Jon!R39+T39+U39+Gina!P39-F39-Gina!F39-K39-Gina!H39-G39+J39-V39</f>
        <v>213700</v>
      </c>
      <c r="X39" s="24">
        <f t="shared" si="7"/>
        <v>2.8982783280026725</v>
      </c>
      <c r="Y39" s="15">
        <f t="shared" si="2"/>
        <v>73733.429234613854</v>
      </c>
    </row>
    <row r="40" spans="1:25" x14ac:dyDescent="0.25">
      <c r="A40" t="s">
        <v>0</v>
      </c>
      <c r="B40" s="9">
        <v>0.03</v>
      </c>
      <c r="C40">
        <f t="shared" ref="C40:D40" si="30">+C39+1</f>
        <v>77</v>
      </c>
      <c r="D40">
        <f t="shared" si="30"/>
        <v>53</v>
      </c>
      <c r="E40" s="1">
        <f t="shared" si="0"/>
        <v>0</v>
      </c>
      <c r="F40" s="15"/>
      <c r="G40" s="15"/>
      <c r="H40" s="15">
        <f t="shared" si="13"/>
        <v>559045.79942723352</v>
      </c>
      <c r="I40" s="1">
        <f t="shared" si="11"/>
        <v>16771.373982817004</v>
      </c>
      <c r="J40" s="1">
        <f t="shared" si="15"/>
        <v>40900</v>
      </c>
      <c r="L40" s="2">
        <f t="shared" si="4"/>
        <v>0</v>
      </c>
      <c r="M40" s="3">
        <f t="shared" si="18"/>
        <v>0</v>
      </c>
      <c r="N40" s="8">
        <f t="shared" si="19"/>
        <v>730115.66584385303</v>
      </c>
      <c r="O40" s="1">
        <f t="shared" si="20"/>
        <v>22476.631073601919</v>
      </c>
      <c r="P40" s="18">
        <f t="shared" si="16"/>
        <v>63000</v>
      </c>
      <c r="Q40" s="5">
        <f>O40+Gina!L40</f>
        <v>27585.330108211685</v>
      </c>
      <c r="R40" s="19">
        <f>P40+Gina!O40</f>
        <v>77800</v>
      </c>
      <c r="S40" s="5">
        <f>N40+Gina!K40</f>
        <v>930024.01394839794</v>
      </c>
      <c r="T40" s="5">
        <v>60000</v>
      </c>
      <c r="U40" s="5">
        <v>24000</v>
      </c>
      <c r="W40" s="21">
        <f>E40+Gina!E40+Jon!R40+T40+U40+Gina!P40-F40-Gina!F40-K40-Gina!H40-G40+J40-V40</f>
        <v>217700</v>
      </c>
      <c r="X40" s="24">
        <f t="shared" si="7"/>
        <v>2.9852266778427525</v>
      </c>
      <c r="Y40" s="15">
        <f t="shared" si="2"/>
        <v>72925.785373631647</v>
      </c>
    </row>
    <row r="41" spans="1:25" x14ac:dyDescent="0.25">
      <c r="A41" t="s">
        <v>0</v>
      </c>
      <c r="B41" s="9">
        <v>0.03</v>
      </c>
      <c r="C41">
        <f t="shared" ref="C41:D41" si="31">+C40+1</f>
        <v>78</v>
      </c>
      <c r="D41">
        <f t="shared" si="31"/>
        <v>54</v>
      </c>
      <c r="E41" s="1">
        <f t="shared" si="0"/>
        <v>0</v>
      </c>
      <c r="F41" s="15"/>
      <c r="G41" s="15"/>
      <c r="H41" s="15">
        <f t="shared" si="13"/>
        <v>534917.17341005057</v>
      </c>
      <c r="I41" s="1">
        <f t="shared" si="11"/>
        <v>16047.515202301516</v>
      </c>
      <c r="J41" s="1">
        <f t="shared" si="15"/>
        <v>43100</v>
      </c>
      <c r="L41" s="2">
        <f t="shared" si="4"/>
        <v>0</v>
      </c>
      <c r="M41" s="3">
        <f t="shared" si="18"/>
        <v>0</v>
      </c>
      <c r="N41" s="8">
        <f t="shared" si="19"/>
        <v>689592.29691745492</v>
      </c>
      <c r="O41" s="1">
        <f t="shared" si="20"/>
        <v>21295.619441419622</v>
      </c>
      <c r="P41" s="18">
        <f t="shared" si="16"/>
        <v>64200</v>
      </c>
      <c r="Q41" s="5">
        <f>O41+Gina!L41</f>
        <v>26172.186881965867</v>
      </c>
      <c r="R41" s="19">
        <f>P41+Gina!O41</f>
        <v>79600</v>
      </c>
      <c r="S41" s="5">
        <f>N41+Gina!K41</f>
        <v>879809.34405660955</v>
      </c>
      <c r="T41" s="5">
        <v>60000</v>
      </c>
      <c r="U41" s="5">
        <v>24000</v>
      </c>
      <c r="W41" s="21">
        <f>E41+Gina!E41+Jon!R41+T41+U41+Gina!P41-F41-Gina!F41-K41-Gina!H41-G41+J41-V41</f>
        <v>221700</v>
      </c>
      <c r="X41" s="24">
        <f t="shared" si="7"/>
        <v>3.074783478178035</v>
      </c>
      <c r="Y41" s="15">
        <f t="shared" si="2"/>
        <v>72102.637981965643</v>
      </c>
    </row>
    <row r="42" spans="1:25" x14ac:dyDescent="0.25">
      <c r="A42" t="s">
        <v>0</v>
      </c>
      <c r="B42" s="9">
        <v>0.03</v>
      </c>
      <c r="C42">
        <f t="shared" ref="C42:D42" si="32">+C41+1</f>
        <v>79</v>
      </c>
      <c r="D42">
        <f t="shared" si="32"/>
        <v>55</v>
      </c>
      <c r="E42" s="1">
        <f t="shared" si="0"/>
        <v>0</v>
      </c>
      <c r="F42" s="15"/>
      <c r="G42" s="15"/>
      <c r="H42" s="15">
        <f t="shared" si="13"/>
        <v>507864.68861235213</v>
      </c>
      <c r="I42" s="1">
        <f t="shared" si="11"/>
        <v>15235.940658370564</v>
      </c>
      <c r="J42" s="1">
        <f t="shared" si="15"/>
        <v>45300</v>
      </c>
      <c r="L42" s="2">
        <f t="shared" si="4"/>
        <v>0</v>
      </c>
      <c r="M42" s="3">
        <f t="shared" si="18"/>
        <v>0</v>
      </c>
      <c r="N42" s="8">
        <f t="shared" si="19"/>
        <v>646687.91635887453</v>
      </c>
      <c r="O42" s="1">
        <f t="shared" si="20"/>
        <v>20044.20319914494</v>
      </c>
      <c r="P42" s="18">
        <f t="shared" si="16"/>
        <v>65400</v>
      </c>
      <c r="Q42" s="5">
        <f>O42+Gina!L42</f>
        <v>24668.086470630635</v>
      </c>
      <c r="R42" s="19">
        <f>P42+Gina!O42</f>
        <v>81400</v>
      </c>
      <c r="S42" s="5">
        <f>N42+Gina!K42</f>
        <v>826381.53093857551</v>
      </c>
      <c r="T42" s="5">
        <v>60000</v>
      </c>
      <c r="U42" s="5">
        <v>24000</v>
      </c>
      <c r="W42" s="21">
        <f>E42+Gina!E42+Jon!R42+T42+U42+Gina!P42-F42-Gina!F42-K42-Gina!H42-G42+J42-V42</f>
        <v>225700</v>
      </c>
      <c r="X42" s="24">
        <f t="shared" si="7"/>
        <v>3.1670269825233763</v>
      </c>
      <c r="Y42" s="15">
        <f t="shared" si="2"/>
        <v>71265.575331527536</v>
      </c>
    </row>
    <row r="43" spans="1:25" x14ac:dyDescent="0.25">
      <c r="A43" t="s">
        <v>0</v>
      </c>
      <c r="B43" s="9">
        <v>0.03</v>
      </c>
      <c r="C43">
        <f t="shared" ref="C43:D43" si="33">+C42+1</f>
        <v>80</v>
      </c>
      <c r="D43">
        <f t="shared" si="33"/>
        <v>56</v>
      </c>
      <c r="E43" s="1">
        <f t="shared" si="0"/>
        <v>0</v>
      </c>
      <c r="F43" s="15"/>
      <c r="G43" s="15"/>
      <c r="H43" s="15">
        <f t="shared" si="13"/>
        <v>477800.62927072268</v>
      </c>
      <c r="I43" s="1">
        <f t="shared" si="11"/>
        <v>14334.01887812168</v>
      </c>
      <c r="J43" s="1">
        <f t="shared" si="15"/>
        <v>47500</v>
      </c>
      <c r="L43" s="2">
        <f t="shared" si="4"/>
        <v>0</v>
      </c>
      <c r="M43" s="3">
        <f t="shared" si="18"/>
        <v>0</v>
      </c>
      <c r="N43" s="8">
        <f t="shared" si="19"/>
        <v>601332.11955801945</v>
      </c>
      <c r="O43" s="1">
        <f t="shared" si="20"/>
        <v>18720.30053875341</v>
      </c>
      <c r="P43" s="18">
        <f t="shared" si="16"/>
        <v>66600</v>
      </c>
      <c r="Q43" s="5">
        <f>O43+Gina!L43</f>
        <v>23070.439444139505</v>
      </c>
      <c r="R43" s="19">
        <f>P43+Gina!O43</f>
        <v>83200</v>
      </c>
      <c r="S43" s="5">
        <f>N43+Gina!K43</f>
        <v>769649.617409206</v>
      </c>
      <c r="T43" s="5">
        <v>60000</v>
      </c>
      <c r="U43" s="5">
        <v>24000</v>
      </c>
      <c r="W43" s="21">
        <f>E43+Gina!E43+Jon!R43+T43+U43+Gina!P43-F43-Gina!F43-K43-Gina!H43-G43+J43-V43</f>
        <v>229700</v>
      </c>
      <c r="X43" s="24">
        <f t="shared" si="7"/>
        <v>3.2620377919990777</v>
      </c>
      <c r="Y43" s="15">
        <f t="shared" si="2"/>
        <v>70416.106325743312</v>
      </c>
    </row>
    <row r="44" spans="1:25" x14ac:dyDescent="0.25">
      <c r="A44" t="s">
        <v>0</v>
      </c>
      <c r="B44" s="9">
        <v>0.03</v>
      </c>
      <c r="C44">
        <f t="shared" ref="C44:D44" si="34">+C43+1</f>
        <v>81</v>
      </c>
      <c r="D44">
        <f t="shared" si="34"/>
        <v>57</v>
      </c>
      <c r="E44" s="1">
        <f t="shared" si="0"/>
        <v>0</v>
      </c>
      <c r="F44" s="15"/>
      <c r="G44" s="15"/>
      <c r="H44" s="15">
        <f t="shared" si="13"/>
        <v>444634.64814884437</v>
      </c>
      <c r="I44" s="1">
        <f t="shared" si="11"/>
        <v>13339.03944446533</v>
      </c>
      <c r="J44" s="1">
        <f t="shared" si="15"/>
        <v>49700</v>
      </c>
      <c r="L44" s="2">
        <f t="shared" si="4"/>
        <v>0</v>
      </c>
      <c r="M44" s="3">
        <f t="shared" si="18"/>
        <v>0</v>
      </c>
      <c r="N44" s="8">
        <f t="shared" si="19"/>
        <v>553452.42009677284</v>
      </c>
      <c r="O44" s="1">
        <f t="shared" si="20"/>
        <v>17321.768094821884</v>
      </c>
      <c r="P44" s="18">
        <f t="shared" si="16"/>
        <v>67800</v>
      </c>
      <c r="Q44" s="5">
        <f>O44+Gina!L44</f>
        <v>21376.582277418875</v>
      </c>
      <c r="R44" s="19">
        <f>P44+Gina!O44</f>
        <v>85000</v>
      </c>
      <c r="S44" s="5">
        <f>N44+Gina!K44</f>
        <v>709520.0568533456</v>
      </c>
      <c r="T44" s="5">
        <v>60000</v>
      </c>
      <c r="U44" s="5">
        <v>24000</v>
      </c>
      <c r="W44" s="21">
        <f>E44+Gina!E44+Jon!R44+T44+U44+Gina!P44-F44-Gina!F44-K44-Gina!H44-G44+J44-V44</f>
        <v>233700</v>
      </c>
      <c r="X44" s="24">
        <f t="shared" si="7"/>
        <v>3.3598989257590501</v>
      </c>
      <c r="Y44" s="15">
        <f t="shared" si="2"/>
        <v>69555.663775571389</v>
      </c>
    </row>
    <row r="45" spans="1:25" x14ac:dyDescent="0.25">
      <c r="A45" t="s">
        <v>0</v>
      </c>
      <c r="B45" s="9">
        <v>0.03</v>
      </c>
      <c r="C45">
        <f t="shared" ref="C45:D45" si="35">+C44+1</f>
        <v>82</v>
      </c>
      <c r="D45">
        <f t="shared" si="35"/>
        <v>58</v>
      </c>
      <c r="E45" s="1">
        <f t="shared" si="0"/>
        <v>0</v>
      </c>
      <c r="F45" s="15"/>
      <c r="G45" s="15"/>
      <c r="H45" s="15">
        <f t="shared" si="13"/>
        <v>408273.68759330967</v>
      </c>
      <c r="I45" s="1">
        <f t="shared" si="11"/>
        <v>12248.21062779929</v>
      </c>
      <c r="J45" s="1">
        <f t="shared" si="15"/>
        <v>51900</v>
      </c>
      <c r="L45" s="2">
        <f t="shared" si="4"/>
        <v>0</v>
      </c>
      <c r="M45" s="3">
        <f t="shared" si="18"/>
        <v>0</v>
      </c>
      <c r="N45" s="8">
        <f t="shared" si="19"/>
        <v>502974.18819159467</v>
      </c>
      <c r="O45" s="1">
        <f t="shared" si="20"/>
        <v>15846.399124325511</v>
      </c>
      <c r="P45" s="18">
        <f t="shared" si="16"/>
        <v>69000</v>
      </c>
      <c r="Q45" s="5">
        <f>O45+Gina!L45</f>
        <v>19583.775220522293</v>
      </c>
      <c r="R45" s="19">
        <f>P45+Gina!O45</f>
        <v>86800</v>
      </c>
      <c r="S45" s="5">
        <f>N45+Gina!K45</f>
        <v>645896.63913076441</v>
      </c>
      <c r="T45" s="5">
        <v>60000</v>
      </c>
      <c r="U45" s="5">
        <v>24000</v>
      </c>
      <c r="W45" s="21">
        <f>E45+Gina!E45+Jon!R45+T45+U45+Gina!P45-F45-Gina!F45-K45-Gina!H45-G45+J45-V45</f>
        <v>237700</v>
      </c>
      <c r="X45" s="24">
        <f t="shared" si="7"/>
        <v>3.4606958935318217</v>
      </c>
      <c r="Y45" s="15">
        <f t="shared" si="2"/>
        <v>68685.607552015979</v>
      </c>
    </row>
    <row r="46" spans="1:25" x14ac:dyDescent="0.25">
      <c r="A46" t="s">
        <v>0</v>
      </c>
      <c r="B46" s="9">
        <v>0.03</v>
      </c>
      <c r="C46">
        <f t="shared" ref="C46:D46" si="36">+C45+1</f>
        <v>83</v>
      </c>
      <c r="D46">
        <f t="shared" si="36"/>
        <v>59</v>
      </c>
      <c r="E46" s="1">
        <f t="shared" si="0"/>
        <v>0</v>
      </c>
      <c r="F46" s="15"/>
      <c r="G46" s="15"/>
      <c r="H46" s="15">
        <f t="shared" si="13"/>
        <v>368621.89822110895</v>
      </c>
      <c r="I46" s="1">
        <f t="shared" si="11"/>
        <v>11058.656946633268</v>
      </c>
      <c r="J46" s="1">
        <f t="shared" si="15"/>
        <v>54100</v>
      </c>
      <c r="L46" s="2">
        <f t="shared" si="4"/>
        <v>0</v>
      </c>
      <c r="M46" s="3">
        <f t="shared" si="18"/>
        <v>0</v>
      </c>
      <c r="N46" s="8">
        <f t="shared" si="19"/>
        <v>449820.58731592016</v>
      </c>
      <c r="O46" s="1">
        <f t="shared" si="20"/>
        <v>14291.921632612723</v>
      </c>
      <c r="P46" s="18">
        <f t="shared" si="16"/>
        <v>70200</v>
      </c>
      <c r="Q46" s="5">
        <f>O46+Gina!L46</f>
        <v>17689.200107294426</v>
      </c>
      <c r="R46" s="19">
        <f>P46+Gina!O46</f>
        <v>88600</v>
      </c>
      <c r="S46" s="5">
        <f>N46+Gina!K46</f>
        <v>578680.4143512866</v>
      </c>
      <c r="T46" s="5">
        <v>60000</v>
      </c>
      <c r="U46" s="5">
        <v>24000</v>
      </c>
      <c r="W46" s="21">
        <f>E46+Gina!E46+Jon!R46+T46+U46+Gina!P46-F46-Gina!F46-K46-Gina!H46-G46+J46-V46</f>
        <v>241700</v>
      </c>
      <c r="X46" s="24">
        <f t="shared" si="7"/>
        <v>3.5645167703377765</v>
      </c>
      <c r="Y46" s="15">
        <f t="shared" si="2"/>
        <v>67807.227619550889</v>
      </c>
    </row>
    <row r="47" spans="1:25" x14ac:dyDescent="0.25">
      <c r="A47" t="s">
        <v>0</v>
      </c>
      <c r="B47" s="9">
        <v>0.03</v>
      </c>
      <c r="C47">
        <f t="shared" ref="C47:D47" si="37">+C46+1</f>
        <v>84</v>
      </c>
      <c r="D47">
        <f t="shared" si="37"/>
        <v>60</v>
      </c>
      <c r="E47" s="1">
        <f t="shared" si="0"/>
        <v>0</v>
      </c>
      <c r="F47" s="15"/>
      <c r="G47" s="15"/>
      <c r="H47" s="15">
        <f t="shared" si="13"/>
        <v>325580.55516774219</v>
      </c>
      <c r="I47" s="1">
        <f t="shared" si="11"/>
        <v>9767.4166550322661</v>
      </c>
      <c r="J47" s="1">
        <f t="shared" si="15"/>
        <v>56300</v>
      </c>
      <c r="L47" s="2">
        <f t="shared" si="4"/>
        <v>0</v>
      </c>
      <c r="M47" s="3">
        <f t="shared" si="18"/>
        <v>0</v>
      </c>
      <c r="N47" s="8">
        <f t="shared" si="19"/>
        <v>393912.50894853286</v>
      </c>
      <c r="O47" s="1">
        <f t="shared" si="20"/>
        <v>12655.996443966795</v>
      </c>
      <c r="P47" s="18">
        <f t="shared" si="16"/>
        <v>71400</v>
      </c>
      <c r="Q47" s="5">
        <f>O47+Gina!L47</f>
        <v>15689.958100784477</v>
      </c>
      <c r="R47" s="19">
        <f>P47+Gina!O47</f>
        <v>90400</v>
      </c>
      <c r="S47" s="5">
        <f>N47+Gina!K47</f>
        <v>507769.61445858103</v>
      </c>
      <c r="T47" s="5">
        <v>60000</v>
      </c>
      <c r="U47" s="5">
        <v>24000</v>
      </c>
      <c r="W47" s="21">
        <f>E47+Gina!E47+Jon!R47+T47+U47+Gina!P47-F47-Gina!F47-K47-Gina!H47-G47+J47-V47</f>
        <v>245700</v>
      </c>
      <c r="X47" s="24">
        <f t="shared" si="7"/>
        <v>3.67145227344791</v>
      </c>
      <c r="Y47" s="15">
        <f t="shared" si="2"/>
        <v>66921.746954716597</v>
      </c>
    </row>
    <row r="48" spans="1:25" x14ac:dyDescent="0.25">
      <c r="A48" t="s">
        <v>0</v>
      </c>
      <c r="B48" s="9">
        <v>0.03</v>
      </c>
      <c r="C48">
        <f t="shared" ref="C48:D48" si="38">+C47+1</f>
        <v>85</v>
      </c>
      <c r="D48">
        <f t="shared" si="38"/>
        <v>61</v>
      </c>
      <c r="E48" s="1">
        <f t="shared" si="0"/>
        <v>0</v>
      </c>
      <c r="F48" s="15"/>
      <c r="G48" s="15"/>
      <c r="H48" s="15">
        <f t="shared" si="13"/>
        <v>279047.97182277445</v>
      </c>
      <c r="I48" s="1">
        <f t="shared" si="11"/>
        <v>8371.4391546832339</v>
      </c>
      <c r="J48" s="1">
        <f t="shared" si="15"/>
        <v>58500</v>
      </c>
      <c r="L48" s="2">
        <f t="shared" si="4"/>
        <v>0</v>
      </c>
      <c r="M48" s="3">
        <f t="shared" si="18"/>
        <v>0</v>
      </c>
      <c r="N48" s="8">
        <f t="shared" si="19"/>
        <v>335168.50539249968</v>
      </c>
      <c r="O48" s="1">
        <f t="shared" si="20"/>
        <v>10936.215215115488</v>
      </c>
      <c r="P48" s="18">
        <f t="shared" si="16"/>
        <v>72600</v>
      </c>
      <c r="Q48" s="5">
        <f>O48+Gina!L48</f>
        <v>13583.067373576912</v>
      </c>
      <c r="R48" s="19">
        <f>P48+Gina!O48</f>
        <v>92200</v>
      </c>
      <c r="S48" s="5">
        <f>N48+Gina!K48</f>
        <v>433059.57255936554</v>
      </c>
      <c r="T48" s="5">
        <v>60000</v>
      </c>
      <c r="U48" s="5">
        <v>24000</v>
      </c>
      <c r="W48" s="21">
        <f>E48+Gina!E48+Jon!R48+T48+U48+Gina!P48-F48-Gina!F48-K48-Gina!H48-G48+J48-V48</f>
        <v>249700</v>
      </c>
      <c r="X48" s="24">
        <f t="shared" si="7"/>
        <v>3.7815958416513475</v>
      </c>
      <c r="Y48" s="15">
        <f t="shared" si="2"/>
        <v>66030.324354006327</v>
      </c>
    </row>
    <row r="49" spans="1:25" x14ac:dyDescent="0.25">
      <c r="A49" t="s">
        <v>0</v>
      </c>
      <c r="B49" s="9">
        <v>0.03</v>
      </c>
      <c r="C49">
        <f t="shared" ref="C49:D49" si="39">+C48+1</f>
        <v>86</v>
      </c>
      <c r="D49">
        <f t="shared" si="39"/>
        <v>62</v>
      </c>
      <c r="E49" s="1">
        <f t="shared" si="0"/>
        <v>0</v>
      </c>
      <c r="F49" s="15"/>
      <c r="G49" s="15"/>
      <c r="H49" s="15">
        <f t="shared" si="13"/>
        <v>228919.41097745765</v>
      </c>
      <c r="I49" s="1">
        <f t="shared" si="11"/>
        <v>6867.582329323729</v>
      </c>
      <c r="J49" s="1">
        <f t="shared" si="15"/>
        <v>60700</v>
      </c>
      <c r="L49" s="2">
        <f t="shared" si="4"/>
        <v>0</v>
      </c>
      <c r="M49" s="3">
        <f t="shared" si="18"/>
        <v>0</v>
      </c>
      <c r="N49" s="8">
        <f t="shared" si="19"/>
        <v>273504.72060761519</v>
      </c>
      <c r="O49" s="1">
        <f t="shared" si="20"/>
        <v>9130.0983900017218</v>
      </c>
      <c r="P49" s="18">
        <f t="shared" si="16"/>
        <v>73800</v>
      </c>
      <c r="Q49" s="5">
        <f>O49+Gina!L49</f>
        <v>11365.460721154137</v>
      </c>
      <c r="R49" s="19">
        <f>P49+Gina!O49</f>
        <v>94000</v>
      </c>
      <c r="S49" s="5">
        <f>N49+Gina!K49</f>
        <v>354442.63993294246</v>
      </c>
      <c r="T49" s="5">
        <v>60000</v>
      </c>
      <c r="U49" s="5">
        <v>24000</v>
      </c>
      <c r="W49" s="21">
        <f>E49+Gina!E49+Jon!R49+T49+U49+Gina!P49-F49-Gina!F49-K49-Gina!H49-G49+J49-V49</f>
        <v>253700</v>
      </c>
      <c r="X49" s="24">
        <f t="shared" si="7"/>
        <v>3.8950437169008882</v>
      </c>
      <c r="Y49" s="15">
        <f t="shared" si="2"/>
        <v>65134.057135014067</v>
      </c>
    </row>
    <row r="50" spans="1:25" x14ac:dyDescent="0.25">
      <c r="A50" t="s">
        <v>0</v>
      </c>
      <c r="B50" s="9">
        <v>0.03</v>
      </c>
      <c r="C50">
        <f t="shared" ref="C50:D50" si="40">+C49+1</f>
        <v>87</v>
      </c>
      <c r="D50">
        <f t="shared" si="40"/>
        <v>63</v>
      </c>
      <c r="E50" s="1">
        <f t="shared" si="0"/>
        <v>0</v>
      </c>
      <c r="F50" s="15"/>
      <c r="G50" s="15"/>
      <c r="H50" s="15">
        <f t="shared" si="13"/>
        <v>175086.99330678137</v>
      </c>
      <c r="I50" s="1">
        <f t="shared" si="11"/>
        <v>5252.6097992034411</v>
      </c>
      <c r="J50" s="1">
        <f t="shared" si="15"/>
        <v>62900</v>
      </c>
      <c r="L50" s="2">
        <f t="shared" si="4"/>
        <v>0</v>
      </c>
      <c r="M50" s="3">
        <f t="shared" si="18"/>
        <v>0</v>
      </c>
      <c r="N50" s="8">
        <f t="shared" si="19"/>
        <v>208834.81899761694</v>
      </c>
      <c r="O50" s="1">
        <f t="shared" si="20"/>
        <v>7235.093094078482</v>
      </c>
      <c r="P50" s="18">
        <f t="shared" si="16"/>
        <v>75000</v>
      </c>
      <c r="Q50" s="5">
        <f>O50+Gina!L50</f>
        <v>9033.9831063510683</v>
      </c>
      <c r="R50" s="19">
        <f>P50+Gina!O50</f>
        <v>95800</v>
      </c>
      <c r="S50" s="5">
        <f>N50+Gina!K50</f>
        <v>271808.10065409663</v>
      </c>
      <c r="T50" s="5">
        <v>60000</v>
      </c>
      <c r="U50" s="5">
        <v>24000</v>
      </c>
      <c r="W50" s="21">
        <f>E50+Gina!E50+Jon!R50+T50+U50+Gina!P50-F50-Gina!F50-K50-Gina!H50-G50+J50-V50</f>
        <v>257700</v>
      </c>
      <c r="X50" s="24">
        <f t="shared" si="7"/>
        <v>4.0118950284079151</v>
      </c>
      <c r="Y50" s="15">
        <f t="shared" si="2"/>
        <v>64233.983734680602</v>
      </c>
    </row>
    <row r="51" spans="1:25" x14ac:dyDescent="0.25">
      <c r="A51" t="s">
        <v>0</v>
      </c>
      <c r="B51" s="9">
        <v>0.03</v>
      </c>
      <c r="C51">
        <f t="shared" ref="C51:D51" si="41">+C50+1</f>
        <v>88</v>
      </c>
      <c r="D51">
        <f t="shared" si="41"/>
        <v>64</v>
      </c>
      <c r="E51" s="1">
        <f t="shared" si="0"/>
        <v>0</v>
      </c>
      <c r="F51" s="15"/>
      <c r="G51" s="15"/>
      <c r="H51" s="15">
        <f t="shared" si="13"/>
        <v>117439.6031059848</v>
      </c>
      <c r="I51" s="1">
        <f t="shared" si="11"/>
        <v>3523.188093179544</v>
      </c>
      <c r="J51" s="1">
        <f t="shared" si="15"/>
        <v>65100</v>
      </c>
      <c r="L51" s="2">
        <f t="shared" si="4"/>
        <v>0</v>
      </c>
      <c r="M51" s="3">
        <f t="shared" si="18"/>
        <v>0</v>
      </c>
      <c r="N51" s="8">
        <f t="shared" si="19"/>
        <v>141069.91209169541</v>
      </c>
      <c r="O51" s="1">
        <f t="shared" si="20"/>
        <v>5248.5709663396847</v>
      </c>
      <c r="P51" s="18">
        <f t="shared" si="16"/>
        <v>76200</v>
      </c>
      <c r="Q51" s="5">
        <f>O51+Gina!L51</f>
        <v>6585.3891329050839</v>
      </c>
      <c r="R51" s="19">
        <f>P51+Gina!O51</f>
        <v>97600</v>
      </c>
      <c r="S51" s="5">
        <f>N51+Gina!K51</f>
        <v>185042.08376044768</v>
      </c>
      <c r="T51" s="5">
        <v>60000</v>
      </c>
      <c r="U51" s="5">
        <v>24000</v>
      </c>
      <c r="W51" s="21">
        <f>E51+Gina!E51+Jon!R51+T51+U51+Gina!P51-F51-Gina!F51-K51-Gina!H51-G51+J51-V51</f>
        <v>261700</v>
      </c>
      <c r="X51" s="24">
        <f t="shared" si="7"/>
        <v>4.1322518792601528</v>
      </c>
      <c r="Y51" s="15">
        <f t="shared" si="2"/>
        <v>63331.086208340072</v>
      </c>
    </row>
    <row r="52" spans="1:25" x14ac:dyDescent="0.25">
      <c r="A52" t="s">
        <v>0</v>
      </c>
      <c r="B52" s="9">
        <v>0.03</v>
      </c>
      <c r="C52">
        <f t="shared" ref="C52:D52" si="42">+C51+1</f>
        <v>89</v>
      </c>
      <c r="D52">
        <f t="shared" si="42"/>
        <v>65</v>
      </c>
      <c r="E52" s="1">
        <f t="shared" si="0"/>
        <v>0</v>
      </c>
      <c r="F52" s="15"/>
      <c r="G52" s="15"/>
      <c r="H52" s="15">
        <f t="shared" si="13"/>
        <v>55862.791199164349</v>
      </c>
      <c r="I52" s="1">
        <f t="shared" si="11"/>
        <v>1675.8837359749305</v>
      </c>
      <c r="J52" s="1">
        <f t="shared" si="15"/>
        <v>67300</v>
      </c>
      <c r="L52" s="2">
        <f t="shared" si="4"/>
        <v>0</v>
      </c>
      <c r="M52" s="3">
        <f t="shared" si="18"/>
        <v>0</v>
      </c>
      <c r="N52" s="8">
        <f t="shared" si="19"/>
        <v>70118.483058035083</v>
      </c>
      <c r="O52" s="1">
        <f t="shared" si="20"/>
        <v>3167.8259272459572</v>
      </c>
      <c r="P52" s="18">
        <f t="shared" si="16"/>
        <v>77400</v>
      </c>
      <c r="Q52" s="5">
        <f>O52+Gina!L52</f>
        <v>4016.3404460468314</v>
      </c>
      <c r="R52" s="19">
        <f>P52+Gina!O52</f>
        <v>99400</v>
      </c>
      <c r="S52" s="5">
        <f>N52+Gina!K52</f>
        <v>94027.472893352751</v>
      </c>
      <c r="T52" s="5">
        <v>60000</v>
      </c>
      <c r="U52" s="5">
        <v>24000</v>
      </c>
      <c r="W52" s="21">
        <f>E52+Gina!E52+Jon!R52+T52+U52+Gina!P52-F52-Gina!F52-K52-Gina!H52-G52+J52-V52</f>
        <v>265700</v>
      </c>
      <c r="X52" s="24">
        <f t="shared" si="7"/>
        <v>4.2562194356379575</v>
      </c>
      <c r="Y52" s="15">
        <f t="shared" si="2"/>
        <v>62426.292633141617</v>
      </c>
    </row>
    <row r="53" spans="1:25" x14ac:dyDescent="0.25">
      <c r="A53" t="s">
        <v>0</v>
      </c>
      <c r="B53" s="9">
        <v>0.03</v>
      </c>
      <c r="C53">
        <f t="shared" ref="C53:D53" si="43">+C52+1</f>
        <v>90</v>
      </c>
      <c r="D53">
        <f t="shared" si="43"/>
        <v>66</v>
      </c>
      <c r="E53" s="1">
        <f t="shared" si="0"/>
        <v>0</v>
      </c>
      <c r="F53" s="15"/>
      <c r="G53" s="15"/>
      <c r="H53" s="15">
        <f t="shared" si="13"/>
        <v>-9761.3250648607209</v>
      </c>
      <c r="I53" s="1">
        <f t="shared" si="11"/>
        <v>-292.8397519458216</v>
      </c>
      <c r="J53" s="1">
        <f t="shared" si="15"/>
        <v>69500</v>
      </c>
      <c r="L53" s="2">
        <f t="shared" si="4"/>
        <v>0</v>
      </c>
      <c r="M53" s="3">
        <f t="shared" si="18"/>
        <v>0</v>
      </c>
      <c r="N53" s="8">
        <f t="shared" si="19"/>
        <v>-4113.6910147189628</v>
      </c>
      <c r="O53" s="1">
        <f t="shared" si="20"/>
        <v>990.07188064974173</v>
      </c>
      <c r="P53" s="18">
        <f t="shared" si="16"/>
        <v>78600</v>
      </c>
      <c r="Q53" s="5">
        <f>O53+Gina!L53</f>
        <v>1323.4030580176945</v>
      </c>
      <c r="R53" s="19">
        <f>P53+Gina!O53</f>
        <v>101200</v>
      </c>
      <c r="S53" s="5">
        <f>N53+Gina!K53</f>
        <v>-1356.1866606004187</v>
      </c>
      <c r="T53" s="5">
        <v>60000</v>
      </c>
      <c r="U53" s="5">
        <v>24000</v>
      </c>
      <c r="W53" s="21">
        <f>E53+Gina!E53+Jon!R53+T53+U53+Gina!P53-F53-Gina!F53-K53-Gina!H53-G53+J53-V53</f>
        <v>269700</v>
      </c>
      <c r="X53" s="24">
        <f t="shared" si="7"/>
        <v>4.383906018707096</v>
      </c>
      <c r="Y53" s="15">
        <f t="shared" si="2"/>
        <v>61520.479419296513</v>
      </c>
    </row>
    <row r="54" spans="1:25" x14ac:dyDescent="0.25">
      <c r="E54" s="1"/>
      <c r="F54" s="15"/>
      <c r="G54" s="15"/>
      <c r="H54" s="15"/>
      <c r="I54" s="1"/>
      <c r="J54" s="1"/>
      <c r="L54" s="2"/>
      <c r="M54" s="3"/>
      <c r="O54" s="1"/>
      <c r="P54" s="18"/>
      <c r="Q54" s="5"/>
      <c r="R54" s="5"/>
      <c r="S54" s="5"/>
      <c r="T54" s="5"/>
      <c r="U54" s="5"/>
    </row>
    <row r="55" spans="1:25" x14ac:dyDescent="0.25">
      <c r="E55" s="1"/>
      <c r="F55" s="15"/>
      <c r="G55" s="15"/>
      <c r="H55" s="15"/>
      <c r="I55" s="1"/>
      <c r="J55" s="1"/>
      <c r="L55" s="2"/>
      <c r="M55" s="3"/>
      <c r="O55" s="1"/>
      <c r="P55" s="18"/>
      <c r="Q55" s="5"/>
      <c r="R55" s="5"/>
      <c r="S55" s="5"/>
      <c r="T55" s="5"/>
      <c r="U55" s="5"/>
    </row>
    <row r="56" spans="1:25" x14ac:dyDescent="0.25">
      <c r="C56" s="13"/>
      <c r="I56" s="5"/>
      <c r="J56" s="5"/>
    </row>
    <row r="57" spans="1:25" x14ac:dyDescent="0.25">
      <c r="C57" s="13"/>
      <c r="I57" s="5"/>
      <c r="J57" s="5"/>
    </row>
    <row r="58" spans="1:25" x14ac:dyDescent="0.25">
      <c r="C58" s="13"/>
      <c r="I58" s="5"/>
      <c r="J58" s="5"/>
    </row>
    <row r="59" spans="1:25" x14ac:dyDescent="0.25">
      <c r="C59" s="13"/>
      <c r="I59" s="5"/>
      <c r="J59" s="5"/>
    </row>
    <row r="60" spans="1:25" x14ac:dyDescent="0.25">
      <c r="C60" s="13"/>
      <c r="I60" s="5"/>
      <c r="J60" s="5"/>
    </row>
    <row r="61" spans="1:25" x14ac:dyDescent="0.25">
      <c r="C61" s="13"/>
      <c r="I61" s="5"/>
      <c r="J61" s="5"/>
    </row>
    <row r="62" spans="1:25" x14ac:dyDescent="0.25">
      <c r="C62" s="13"/>
      <c r="I62" s="5"/>
      <c r="J62" s="5"/>
    </row>
    <row r="63" spans="1:25" x14ac:dyDescent="0.25">
      <c r="C63" s="13"/>
      <c r="I63" s="5"/>
      <c r="J63" s="5"/>
    </row>
    <row r="64" spans="1:25" x14ac:dyDescent="0.25">
      <c r="C64" s="13"/>
    </row>
    <row r="65" spans="3:3" x14ac:dyDescent="0.25">
      <c r="C65" s="13"/>
    </row>
    <row r="66" spans="3:3" x14ac:dyDescent="0.25">
      <c r="C66" s="13"/>
    </row>
    <row r="67" spans="3:3" x14ac:dyDescent="0.25">
      <c r="C67" s="13"/>
    </row>
    <row r="68" spans="3:3" x14ac:dyDescent="0.25">
      <c r="C68" s="13"/>
    </row>
    <row r="69" spans="3:3" x14ac:dyDescent="0.25">
      <c r="C69" s="13"/>
    </row>
    <row r="70" spans="3:3" x14ac:dyDescent="0.25">
      <c r="C70" s="13"/>
    </row>
    <row r="71" spans="3:3" x14ac:dyDescent="0.25">
      <c r="C71" s="13"/>
    </row>
    <row r="72" spans="3:3" x14ac:dyDescent="0.25">
      <c r="C72" s="13"/>
    </row>
    <row r="73" spans="3:3" x14ac:dyDescent="0.25">
      <c r="C73" s="13"/>
    </row>
    <row r="74" spans="3:3" x14ac:dyDescent="0.25">
      <c r="C74" s="13"/>
    </row>
    <row r="75" spans="3:3" x14ac:dyDescent="0.25">
      <c r="C75" s="13"/>
    </row>
    <row r="76" spans="3:3" x14ac:dyDescent="0.25">
      <c r="C76" s="13"/>
    </row>
    <row r="77" spans="3:3" x14ac:dyDescent="0.25">
      <c r="C77" s="13"/>
    </row>
    <row r="78" spans="3:3" x14ac:dyDescent="0.25">
      <c r="C78" s="13"/>
    </row>
    <row r="79" spans="3:3" x14ac:dyDescent="0.25">
      <c r="C79" s="13"/>
    </row>
    <row r="80" spans="3:3" x14ac:dyDescent="0.25">
      <c r="C80" s="13"/>
    </row>
    <row r="81" spans="3:3" x14ac:dyDescent="0.25">
      <c r="C81" s="13"/>
    </row>
    <row r="82" spans="3:3" x14ac:dyDescent="0.25">
      <c r="C82" s="13"/>
    </row>
    <row r="83" spans="3:3" x14ac:dyDescent="0.25">
      <c r="C83" s="13"/>
    </row>
    <row r="84" spans="3:3" x14ac:dyDescent="0.25">
      <c r="C84" s="13"/>
    </row>
    <row r="85" spans="3:3" x14ac:dyDescent="0.25">
      <c r="C85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"/>
  <sheetViews>
    <sheetView zoomScale="85" zoomScaleNormal="85" workbookViewId="0">
      <selection activeCell="K13" sqref="K13"/>
    </sheetView>
  </sheetViews>
  <sheetFormatPr defaultRowHeight="15" x14ac:dyDescent="0.25"/>
  <cols>
    <col min="1" max="1" width="14.5703125" bestFit="1" customWidth="1"/>
    <col min="2" max="2" width="6.140625" style="9" bestFit="1" customWidth="1"/>
    <col min="3" max="3" width="4.5703125" bestFit="1" customWidth="1"/>
    <col min="4" max="4" width="7.5703125" bestFit="1" customWidth="1"/>
    <col min="5" max="5" width="10" bestFit="1" customWidth="1"/>
    <col min="6" max="6" width="11.5703125" style="4" bestFit="1" customWidth="1"/>
    <col min="7" max="7" width="12" style="4" customWidth="1"/>
    <col min="8" max="8" width="11.28515625" customWidth="1"/>
    <col min="9" max="9" width="5.140625" style="4" bestFit="1" customWidth="1"/>
    <col min="10" max="10" width="12.5703125" bestFit="1" customWidth="1"/>
    <col min="11" max="11" width="13.85546875" style="8" customWidth="1"/>
    <col min="12" max="12" width="11" customWidth="1"/>
    <col min="13" max="13" width="4.28515625" customWidth="1"/>
    <col min="14" max="14" width="4.5703125" style="4" bestFit="1" customWidth="1"/>
    <col min="15" max="15" width="13.42578125" style="4" customWidth="1"/>
    <col min="16" max="16" width="9.5703125" style="4" customWidth="1"/>
  </cols>
  <sheetData>
    <row r="1" spans="1:16" x14ac:dyDescent="0.25">
      <c r="E1" s="16">
        <v>0.02</v>
      </c>
      <c r="F1" s="4" t="s">
        <v>8</v>
      </c>
      <c r="I1" s="2"/>
      <c r="J1" t="s">
        <v>7</v>
      </c>
    </row>
    <row r="2" spans="1:16" ht="15.75" thickBot="1" x14ac:dyDescent="0.3">
      <c r="A2" s="6"/>
      <c r="B2" s="10"/>
      <c r="C2" s="7" t="s">
        <v>1</v>
      </c>
      <c r="D2" s="7" t="s">
        <v>2</v>
      </c>
      <c r="E2" s="7" t="s">
        <v>3</v>
      </c>
      <c r="F2" s="7" t="s">
        <v>5</v>
      </c>
      <c r="G2" s="7"/>
      <c r="H2" s="7" t="s">
        <v>16</v>
      </c>
      <c r="I2" s="7" t="s">
        <v>4</v>
      </c>
      <c r="J2" s="6" t="s">
        <v>5</v>
      </c>
      <c r="K2" s="11" t="s">
        <v>6</v>
      </c>
      <c r="L2" s="6"/>
      <c r="M2" s="6"/>
      <c r="N2" s="7"/>
      <c r="O2" s="7" t="s">
        <v>11</v>
      </c>
      <c r="P2" s="7" t="s">
        <v>15</v>
      </c>
    </row>
    <row r="3" spans="1:16" x14ac:dyDescent="0.25">
      <c r="A3" t="s">
        <v>0</v>
      </c>
      <c r="B3" s="9">
        <v>0.05</v>
      </c>
      <c r="C3">
        <v>49</v>
      </c>
      <c r="D3">
        <v>16</v>
      </c>
      <c r="E3" s="12">
        <v>45000</v>
      </c>
      <c r="F3" s="15">
        <v>17500</v>
      </c>
      <c r="G3" s="15">
        <v>87000</v>
      </c>
      <c r="H3" s="18">
        <v>5500</v>
      </c>
      <c r="I3" s="2">
        <v>0.1</v>
      </c>
      <c r="J3" s="3">
        <f>+I3*E3</f>
        <v>4500</v>
      </c>
      <c r="K3" s="8">
        <f>+J3*(1+(B3*0.5))+F3+G3</f>
        <v>109112.5</v>
      </c>
      <c r="L3" s="1">
        <f>(K3+G3)/2*B3</f>
        <v>4902.8125</v>
      </c>
      <c r="O3" s="15">
        <v>0</v>
      </c>
      <c r="P3" s="5"/>
    </row>
    <row r="4" spans="1:16" x14ac:dyDescent="0.25">
      <c r="A4" t="s">
        <v>0</v>
      </c>
      <c r="B4" s="9">
        <v>0.05</v>
      </c>
      <c r="C4">
        <f>+C3+1</f>
        <v>50</v>
      </c>
      <c r="D4">
        <f>+D3+1</f>
        <v>17</v>
      </c>
      <c r="E4" s="1">
        <f t="shared" ref="E4:E53" si="0">+E3*(1+$E$1)</f>
        <v>45900</v>
      </c>
      <c r="F4" s="15">
        <v>23000</v>
      </c>
      <c r="H4" s="18">
        <v>5500</v>
      </c>
      <c r="I4" s="2">
        <f>+I3</f>
        <v>0.1</v>
      </c>
      <c r="J4" s="3">
        <f t="shared" ref="J4:J29" si="1">+I4*E4</f>
        <v>4590</v>
      </c>
      <c r="K4" s="8">
        <f>K3+L3+J4+F4-O3</f>
        <v>141605.3125</v>
      </c>
      <c r="L4" s="1">
        <f>(K4+K3)/2*B4</f>
        <v>6267.9453125</v>
      </c>
      <c r="O4" s="15">
        <v>0</v>
      </c>
      <c r="P4" s="5"/>
    </row>
    <row r="5" spans="1:16" x14ac:dyDescent="0.25">
      <c r="A5" t="s">
        <v>0</v>
      </c>
      <c r="B5" s="9">
        <v>0.05</v>
      </c>
      <c r="C5">
        <f t="shared" ref="C5:D20" si="2">+C4+1</f>
        <v>51</v>
      </c>
      <c r="D5">
        <f t="shared" si="2"/>
        <v>18</v>
      </c>
      <c r="E5" s="1">
        <f t="shared" si="0"/>
        <v>46818</v>
      </c>
      <c r="F5" s="15">
        <v>23000</v>
      </c>
      <c r="H5" s="18">
        <v>5500</v>
      </c>
      <c r="I5" s="2">
        <f t="shared" ref="I5:I53" si="3">+I4</f>
        <v>0.1</v>
      </c>
      <c r="J5" s="3">
        <f t="shared" si="1"/>
        <v>4681.8</v>
      </c>
      <c r="K5" s="8">
        <f t="shared" ref="K5:K29" si="4">K4+L4+J5+F5-O4</f>
        <v>175555.05781249999</v>
      </c>
      <c r="L5" s="1">
        <f t="shared" ref="L5:L29" si="5">(K5+K4)/2*B5</f>
        <v>7929.0092578125004</v>
      </c>
      <c r="O5" s="15">
        <v>0</v>
      </c>
      <c r="P5" s="5"/>
    </row>
    <row r="6" spans="1:16" x14ac:dyDescent="0.25">
      <c r="A6" t="s">
        <v>0</v>
      </c>
      <c r="B6" s="9">
        <v>0.05</v>
      </c>
      <c r="C6">
        <f t="shared" si="2"/>
        <v>52</v>
      </c>
      <c r="D6">
        <f t="shared" si="2"/>
        <v>19</v>
      </c>
      <c r="E6" s="1">
        <f t="shared" si="0"/>
        <v>47754.36</v>
      </c>
      <c r="F6" s="15">
        <v>23000</v>
      </c>
      <c r="H6" s="18">
        <v>5500</v>
      </c>
      <c r="I6" s="2">
        <f t="shared" si="3"/>
        <v>0.1</v>
      </c>
      <c r="J6" s="3">
        <f t="shared" si="1"/>
        <v>4775.4360000000006</v>
      </c>
      <c r="K6" s="8">
        <f t="shared" si="4"/>
        <v>211259.50307031246</v>
      </c>
      <c r="L6" s="1">
        <f t="shared" si="5"/>
        <v>9670.3640220703128</v>
      </c>
      <c r="O6" s="15">
        <v>0</v>
      </c>
      <c r="P6" s="5"/>
    </row>
    <row r="7" spans="1:16" x14ac:dyDescent="0.25">
      <c r="A7" t="s">
        <v>0</v>
      </c>
      <c r="B7" s="9">
        <v>0.05</v>
      </c>
      <c r="C7">
        <f t="shared" si="2"/>
        <v>53</v>
      </c>
      <c r="D7">
        <f t="shared" si="2"/>
        <v>20</v>
      </c>
      <c r="E7" s="1">
        <f t="shared" si="0"/>
        <v>48709.447200000002</v>
      </c>
      <c r="F7" s="15">
        <v>23000</v>
      </c>
      <c r="H7" s="18">
        <v>5500</v>
      </c>
      <c r="I7" s="2">
        <f t="shared" si="3"/>
        <v>0.1</v>
      </c>
      <c r="J7" s="3">
        <f t="shared" si="1"/>
        <v>4870.9447200000004</v>
      </c>
      <c r="K7" s="8">
        <f t="shared" si="4"/>
        <v>248800.81181238277</v>
      </c>
      <c r="L7" s="1">
        <f t="shared" si="5"/>
        <v>11501.507872067381</v>
      </c>
      <c r="O7" s="15">
        <v>0</v>
      </c>
      <c r="P7" s="5"/>
    </row>
    <row r="8" spans="1:16" x14ac:dyDescent="0.25">
      <c r="A8" t="s">
        <v>0</v>
      </c>
      <c r="B8" s="9">
        <v>0.05</v>
      </c>
      <c r="C8">
        <f t="shared" si="2"/>
        <v>54</v>
      </c>
      <c r="D8">
        <f t="shared" si="2"/>
        <v>21</v>
      </c>
      <c r="E8" s="1">
        <f t="shared" si="0"/>
        <v>49683.636144000004</v>
      </c>
      <c r="F8" s="15">
        <v>23000</v>
      </c>
      <c r="G8" s="1"/>
      <c r="H8" s="18">
        <v>5500</v>
      </c>
      <c r="I8" s="2">
        <f t="shared" si="3"/>
        <v>0.1</v>
      </c>
      <c r="J8" s="3">
        <f t="shared" si="1"/>
        <v>4968.3636144000011</v>
      </c>
      <c r="K8" s="8">
        <f t="shared" si="4"/>
        <v>288270.68329885014</v>
      </c>
      <c r="L8" s="1">
        <f t="shared" si="5"/>
        <v>13426.787377780822</v>
      </c>
      <c r="O8" s="15">
        <v>0</v>
      </c>
      <c r="P8" s="5"/>
    </row>
    <row r="9" spans="1:16" x14ac:dyDescent="0.25">
      <c r="A9" t="s">
        <v>0</v>
      </c>
      <c r="B9" s="9">
        <v>0.05</v>
      </c>
      <c r="C9">
        <f t="shared" si="2"/>
        <v>55</v>
      </c>
      <c r="D9">
        <f t="shared" si="2"/>
        <v>22</v>
      </c>
      <c r="E9" s="1">
        <f t="shared" si="0"/>
        <v>50677.308866880005</v>
      </c>
      <c r="F9" s="15">
        <v>23000</v>
      </c>
      <c r="G9" s="1"/>
      <c r="H9" s="18">
        <v>5500</v>
      </c>
      <c r="I9" s="2">
        <f t="shared" si="3"/>
        <v>0.1</v>
      </c>
      <c r="J9" s="3">
        <f t="shared" si="1"/>
        <v>5067.7308866880012</v>
      </c>
      <c r="K9" s="8">
        <f t="shared" si="4"/>
        <v>329765.20156331896</v>
      </c>
      <c r="L9" s="1">
        <f t="shared" si="5"/>
        <v>15450.89712155423</v>
      </c>
      <c r="O9" s="15">
        <v>0</v>
      </c>
      <c r="P9" s="5"/>
    </row>
    <row r="10" spans="1:16" x14ac:dyDescent="0.25">
      <c r="A10" t="s">
        <v>0</v>
      </c>
      <c r="B10" s="9">
        <v>0.05</v>
      </c>
      <c r="C10">
        <f t="shared" si="2"/>
        <v>56</v>
      </c>
      <c r="D10">
        <f t="shared" si="2"/>
        <v>23</v>
      </c>
      <c r="E10" s="1">
        <f t="shared" si="0"/>
        <v>51690.855044217606</v>
      </c>
      <c r="F10" s="15">
        <v>23000</v>
      </c>
      <c r="G10" s="1"/>
      <c r="H10" s="18">
        <v>5500</v>
      </c>
      <c r="I10" s="2">
        <f t="shared" si="3"/>
        <v>0.1</v>
      </c>
      <c r="J10" s="3">
        <f t="shared" si="1"/>
        <v>5169.0855044217606</v>
      </c>
      <c r="K10" s="8">
        <f t="shared" si="4"/>
        <v>373385.18418929493</v>
      </c>
      <c r="L10" s="1">
        <f t="shared" si="5"/>
        <v>17578.759643815349</v>
      </c>
      <c r="O10" s="15">
        <v>0</v>
      </c>
      <c r="P10" s="5"/>
    </row>
    <row r="11" spans="1:16" x14ac:dyDescent="0.25">
      <c r="A11" t="s">
        <v>0</v>
      </c>
      <c r="B11" s="9">
        <v>0.05</v>
      </c>
      <c r="C11">
        <f t="shared" si="2"/>
        <v>57</v>
      </c>
      <c r="D11">
        <f t="shared" si="2"/>
        <v>24</v>
      </c>
      <c r="E11" s="1">
        <f t="shared" si="0"/>
        <v>52724.672145101962</v>
      </c>
      <c r="F11" s="15">
        <v>23000</v>
      </c>
      <c r="G11" s="1"/>
      <c r="H11" s="18">
        <v>5500</v>
      </c>
      <c r="I11" s="2">
        <f t="shared" si="3"/>
        <v>0.1</v>
      </c>
      <c r="J11" s="3">
        <f t="shared" si="1"/>
        <v>5272.4672145101968</v>
      </c>
      <c r="K11" s="8">
        <f t="shared" si="4"/>
        <v>419236.41104762047</v>
      </c>
      <c r="L11" s="1">
        <f t="shared" si="5"/>
        <v>19815.539880922886</v>
      </c>
      <c r="O11" s="15">
        <v>0</v>
      </c>
      <c r="P11" s="5"/>
    </row>
    <row r="12" spans="1:16" x14ac:dyDescent="0.25">
      <c r="A12" t="s">
        <v>0</v>
      </c>
      <c r="B12" s="9">
        <v>0.04</v>
      </c>
      <c r="C12">
        <f t="shared" si="2"/>
        <v>58</v>
      </c>
      <c r="D12">
        <f t="shared" si="2"/>
        <v>25</v>
      </c>
      <c r="E12" s="1">
        <f t="shared" si="0"/>
        <v>53779.165588004005</v>
      </c>
      <c r="F12" s="15">
        <v>23000</v>
      </c>
      <c r="G12" s="1"/>
      <c r="H12" s="18">
        <v>5500</v>
      </c>
      <c r="I12" s="2">
        <f t="shared" si="3"/>
        <v>0.1</v>
      </c>
      <c r="J12" s="3">
        <f t="shared" si="1"/>
        <v>5377.9165588004007</v>
      </c>
      <c r="K12" s="8">
        <f t="shared" si="4"/>
        <v>467429.86748734373</v>
      </c>
      <c r="L12" s="1">
        <f t="shared" si="5"/>
        <v>17733.325570699286</v>
      </c>
      <c r="O12" s="15">
        <v>0</v>
      </c>
      <c r="P12" s="5"/>
    </row>
    <row r="13" spans="1:16" x14ac:dyDescent="0.25">
      <c r="A13" t="s">
        <v>0</v>
      </c>
      <c r="B13" s="9">
        <v>0.04</v>
      </c>
      <c r="C13">
        <f t="shared" si="2"/>
        <v>59</v>
      </c>
      <c r="D13">
        <f t="shared" si="2"/>
        <v>26</v>
      </c>
      <c r="E13" s="1">
        <f t="shared" si="0"/>
        <v>54854.748899764083</v>
      </c>
      <c r="F13" s="15">
        <v>23000</v>
      </c>
      <c r="G13" s="1"/>
      <c r="H13" s="18">
        <v>5500</v>
      </c>
      <c r="I13" s="2">
        <f t="shared" si="3"/>
        <v>0.1</v>
      </c>
      <c r="J13" s="3">
        <f t="shared" si="1"/>
        <v>5485.474889976409</v>
      </c>
      <c r="K13" s="8">
        <f t="shared" si="4"/>
        <v>513648.66794801946</v>
      </c>
      <c r="L13" s="1">
        <f t="shared" si="5"/>
        <v>19621.570708707262</v>
      </c>
      <c r="O13" s="15">
        <v>0</v>
      </c>
      <c r="P13" s="5"/>
    </row>
    <row r="14" spans="1:16" x14ac:dyDescent="0.25">
      <c r="A14" t="s">
        <v>0</v>
      </c>
      <c r="B14" s="9">
        <v>0.04</v>
      </c>
      <c r="C14">
        <f t="shared" si="2"/>
        <v>60</v>
      </c>
      <c r="D14">
        <f t="shared" si="2"/>
        <v>27</v>
      </c>
      <c r="E14" s="1">
        <v>35000</v>
      </c>
      <c r="F14" s="15">
        <v>0</v>
      </c>
      <c r="G14" s="1"/>
      <c r="H14" s="18"/>
      <c r="I14" s="2">
        <v>0</v>
      </c>
      <c r="J14" s="3">
        <f t="shared" si="1"/>
        <v>0</v>
      </c>
      <c r="K14" s="8">
        <f t="shared" si="4"/>
        <v>533270.23865672667</v>
      </c>
      <c r="L14" s="1">
        <f t="shared" si="5"/>
        <v>20938.378132094924</v>
      </c>
      <c r="O14" s="15">
        <v>0</v>
      </c>
      <c r="P14" s="5"/>
    </row>
    <row r="15" spans="1:16" x14ac:dyDescent="0.25">
      <c r="A15" t="s">
        <v>0</v>
      </c>
      <c r="B15" s="9">
        <v>0.04</v>
      </c>
      <c r="C15">
        <f t="shared" si="2"/>
        <v>61</v>
      </c>
      <c r="D15">
        <f t="shared" si="2"/>
        <v>28</v>
      </c>
      <c r="E15" s="1">
        <f t="shared" si="0"/>
        <v>35700</v>
      </c>
      <c r="F15" s="15">
        <v>0</v>
      </c>
      <c r="G15" s="1"/>
      <c r="H15" s="18"/>
      <c r="I15" s="2">
        <f t="shared" si="3"/>
        <v>0</v>
      </c>
      <c r="J15" s="3">
        <f t="shared" si="1"/>
        <v>0</v>
      </c>
      <c r="K15" s="8">
        <f t="shared" si="4"/>
        <v>554208.61678882164</v>
      </c>
      <c r="L15" s="1">
        <f t="shared" si="5"/>
        <v>21749.577108910969</v>
      </c>
      <c r="O15" s="15">
        <v>0</v>
      </c>
      <c r="P15" s="5"/>
    </row>
    <row r="16" spans="1:16" x14ac:dyDescent="0.25">
      <c r="A16" t="s">
        <v>0</v>
      </c>
      <c r="B16" s="9">
        <v>0.04</v>
      </c>
      <c r="C16">
        <f t="shared" si="2"/>
        <v>62</v>
      </c>
      <c r="D16">
        <f t="shared" si="2"/>
        <v>29</v>
      </c>
      <c r="E16" s="1">
        <f t="shared" si="0"/>
        <v>36414</v>
      </c>
      <c r="F16" s="15">
        <v>0</v>
      </c>
      <c r="G16" s="1"/>
      <c r="H16" s="18"/>
      <c r="I16" s="2">
        <f t="shared" si="3"/>
        <v>0</v>
      </c>
      <c r="J16" s="3">
        <f t="shared" si="1"/>
        <v>0</v>
      </c>
      <c r="K16" s="8">
        <f t="shared" si="4"/>
        <v>575958.19389773265</v>
      </c>
      <c r="L16" s="1">
        <f t="shared" si="5"/>
        <v>22603.336213731087</v>
      </c>
      <c r="O16" s="15">
        <v>0</v>
      </c>
      <c r="P16" s="5"/>
    </row>
    <row r="17" spans="1:16" x14ac:dyDescent="0.25">
      <c r="A17" t="s">
        <v>0</v>
      </c>
      <c r="B17" s="9">
        <v>0.04</v>
      </c>
      <c r="C17">
        <f t="shared" si="2"/>
        <v>63</v>
      </c>
      <c r="D17">
        <f t="shared" si="2"/>
        <v>30</v>
      </c>
      <c r="E17" s="1">
        <f t="shared" si="0"/>
        <v>37142.28</v>
      </c>
      <c r="F17" s="15">
        <v>0</v>
      </c>
      <c r="G17" s="1"/>
      <c r="H17" s="18"/>
      <c r="I17" s="2">
        <f t="shared" si="3"/>
        <v>0</v>
      </c>
      <c r="J17" s="3">
        <f t="shared" si="1"/>
        <v>0</v>
      </c>
      <c r="K17" s="8">
        <f t="shared" si="4"/>
        <v>598561.53011146374</v>
      </c>
      <c r="L17" s="1">
        <f t="shared" si="5"/>
        <v>23490.394480183924</v>
      </c>
      <c r="O17" s="15">
        <v>0</v>
      </c>
      <c r="P17" s="5"/>
    </row>
    <row r="18" spans="1:16" x14ac:dyDescent="0.25">
      <c r="A18" t="s">
        <v>0</v>
      </c>
      <c r="B18" s="9">
        <v>0.03</v>
      </c>
      <c r="C18">
        <f t="shared" si="2"/>
        <v>64</v>
      </c>
      <c r="D18">
        <f t="shared" si="2"/>
        <v>31</v>
      </c>
      <c r="E18" s="1">
        <f t="shared" si="0"/>
        <v>37885.125599999999</v>
      </c>
      <c r="F18" s="15">
        <v>0</v>
      </c>
      <c r="G18" s="1"/>
      <c r="H18" s="18"/>
      <c r="I18" s="2">
        <v>0</v>
      </c>
      <c r="J18" s="3">
        <f t="shared" si="1"/>
        <v>0</v>
      </c>
      <c r="K18" s="8">
        <f t="shared" si="4"/>
        <v>622051.92459164769</v>
      </c>
      <c r="L18" s="1">
        <f t="shared" si="5"/>
        <v>18309.20182054667</v>
      </c>
      <c r="O18" s="15">
        <v>0</v>
      </c>
      <c r="P18" s="5"/>
    </row>
    <row r="19" spans="1:16" x14ac:dyDescent="0.25">
      <c r="A19" t="s">
        <v>0</v>
      </c>
      <c r="B19" s="9">
        <v>0.03</v>
      </c>
      <c r="C19">
        <f t="shared" si="2"/>
        <v>65</v>
      </c>
      <c r="D19">
        <f t="shared" si="2"/>
        <v>32</v>
      </c>
      <c r="E19" s="1">
        <v>0</v>
      </c>
      <c r="F19" s="15"/>
      <c r="G19" s="1"/>
      <c r="H19" s="18"/>
      <c r="I19" s="2">
        <v>0</v>
      </c>
      <c r="J19" s="3">
        <f t="shared" si="1"/>
        <v>0</v>
      </c>
      <c r="K19" s="8">
        <f t="shared" si="4"/>
        <v>640361.12641219434</v>
      </c>
      <c r="L19" s="1">
        <f t="shared" si="5"/>
        <v>18936.195765057633</v>
      </c>
      <c r="O19" s="15">
        <v>80000</v>
      </c>
      <c r="P19" s="5"/>
    </row>
    <row r="20" spans="1:16" x14ac:dyDescent="0.25">
      <c r="A20" t="s">
        <v>0</v>
      </c>
      <c r="B20" s="9">
        <v>0.03</v>
      </c>
      <c r="C20">
        <f t="shared" si="2"/>
        <v>66</v>
      </c>
      <c r="D20">
        <f t="shared" si="2"/>
        <v>33</v>
      </c>
      <c r="E20" s="1">
        <f t="shared" si="0"/>
        <v>0</v>
      </c>
      <c r="F20" s="15"/>
      <c r="G20" s="1"/>
      <c r="H20" s="18"/>
      <c r="I20" s="2">
        <f t="shared" si="3"/>
        <v>0</v>
      </c>
      <c r="J20" s="3">
        <f t="shared" si="1"/>
        <v>0</v>
      </c>
      <c r="K20" s="8">
        <f t="shared" si="4"/>
        <v>579297.32217725192</v>
      </c>
      <c r="L20" s="1">
        <f t="shared" si="5"/>
        <v>18294.876728841693</v>
      </c>
      <c r="O20" s="15">
        <v>80000</v>
      </c>
      <c r="P20" s="5"/>
    </row>
    <row r="21" spans="1:16" x14ac:dyDescent="0.25">
      <c r="A21" t="s">
        <v>0</v>
      </c>
      <c r="B21" s="9">
        <v>0.03</v>
      </c>
      <c r="C21">
        <f t="shared" ref="C21:D29" si="6">+C20+1</f>
        <v>67</v>
      </c>
      <c r="D21">
        <f t="shared" si="6"/>
        <v>34</v>
      </c>
      <c r="E21" s="1">
        <f t="shared" si="0"/>
        <v>0</v>
      </c>
      <c r="F21" s="15"/>
      <c r="G21" s="1"/>
      <c r="H21" s="18"/>
      <c r="I21" s="2">
        <f t="shared" si="3"/>
        <v>0</v>
      </c>
      <c r="J21" s="3">
        <f t="shared" si="1"/>
        <v>0</v>
      </c>
      <c r="K21" s="8">
        <f t="shared" si="4"/>
        <v>517592.1989060936</v>
      </c>
      <c r="L21" s="1">
        <f t="shared" si="5"/>
        <v>16453.342816250184</v>
      </c>
      <c r="O21" s="15">
        <v>75000</v>
      </c>
      <c r="P21" s="5">
        <v>15000</v>
      </c>
    </row>
    <row r="22" spans="1:16" x14ac:dyDescent="0.25">
      <c r="A22" t="s">
        <v>0</v>
      </c>
      <c r="B22" s="9">
        <v>0.03</v>
      </c>
      <c r="C22">
        <f t="shared" si="6"/>
        <v>68</v>
      </c>
      <c r="D22">
        <f t="shared" si="6"/>
        <v>35</v>
      </c>
      <c r="E22" s="1">
        <f t="shared" si="0"/>
        <v>0</v>
      </c>
      <c r="F22" s="15"/>
      <c r="G22" s="1"/>
      <c r="H22" s="18"/>
      <c r="I22" s="2">
        <f t="shared" si="3"/>
        <v>0</v>
      </c>
      <c r="J22" s="3">
        <f t="shared" si="1"/>
        <v>0</v>
      </c>
      <c r="K22" s="8">
        <f t="shared" si="4"/>
        <v>459045.54172234377</v>
      </c>
      <c r="L22" s="1">
        <f t="shared" si="5"/>
        <v>14649.56610942656</v>
      </c>
      <c r="O22" s="15">
        <v>75000</v>
      </c>
      <c r="P22" s="5">
        <v>15000</v>
      </c>
    </row>
    <row r="23" spans="1:16" x14ac:dyDescent="0.25">
      <c r="A23" t="s">
        <v>0</v>
      </c>
      <c r="B23" s="9">
        <v>0.03</v>
      </c>
      <c r="C23">
        <f t="shared" si="6"/>
        <v>69</v>
      </c>
      <c r="D23">
        <f t="shared" si="6"/>
        <v>36</v>
      </c>
      <c r="E23" s="1">
        <f t="shared" si="0"/>
        <v>0</v>
      </c>
      <c r="F23" s="15"/>
      <c r="G23" s="1"/>
      <c r="H23" s="18"/>
      <c r="I23" s="2">
        <f t="shared" si="3"/>
        <v>0</v>
      </c>
      <c r="J23" s="3">
        <f t="shared" si="1"/>
        <v>0</v>
      </c>
      <c r="K23" s="8">
        <f t="shared" si="4"/>
        <v>398695.10783177032</v>
      </c>
      <c r="L23" s="1">
        <f t="shared" si="5"/>
        <v>12866.10974331171</v>
      </c>
      <c r="O23" s="15">
        <v>30000</v>
      </c>
      <c r="P23" s="5">
        <v>15000</v>
      </c>
    </row>
    <row r="24" spans="1:16" x14ac:dyDescent="0.25">
      <c r="A24" t="s">
        <v>0</v>
      </c>
      <c r="B24" s="9">
        <v>0.03</v>
      </c>
      <c r="C24">
        <f t="shared" si="6"/>
        <v>70</v>
      </c>
      <c r="D24">
        <f t="shared" si="6"/>
        <v>37</v>
      </c>
      <c r="E24" s="1">
        <f t="shared" si="0"/>
        <v>0</v>
      </c>
      <c r="F24" s="15"/>
      <c r="G24" s="1"/>
      <c r="H24" s="18"/>
      <c r="I24" s="2">
        <f t="shared" si="3"/>
        <v>0</v>
      </c>
      <c r="J24" s="3">
        <f t="shared" si="1"/>
        <v>0</v>
      </c>
      <c r="K24" s="8">
        <f t="shared" si="4"/>
        <v>381561.21757508203</v>
      </c>
      <c r="L24" s="1">
        <f t="shared" si="5"/>
        <v>11703.844881102787</v>
      </c>
      <c r="O24" s="15">
        <v>30000</v>
      </c>
      <c r="P24" s="5">
        <v>15000</v>
      </c>
    </row>
    <row r="25" spans="1:16" x14ac:dyDescent="0.25">
      <c r="A25" t="s">
        <v>0</v>
      </c>
      <c r="B25" s="9">
        <v>0.03</v>
      </c>
      <c r="C25">
        <f t="shared" si="6"/>
        <v>71</v>
      </c>
      <c r="D25">
        <f t="shared" si="6"/>
        <v>38</v>
      </c>
      <c r="E25" s="1">
        <f t="shared" si="0"/>
        <v>0</v>
      </c>
      <c r="F25" s="15"/>
      <c r="G25" s="1"/>
      <c r="H25" s="18"/>
      <c r="I25" s="2">
        <f t="shared" si="3"/>
        <v>0</v>
      </c>
      <c r="J25" s="3">
        <f t="shared" si="1"/>
        <v>0</v>
      </c>
      <c r="K25" s="8">
        <f t="shared" si="4"/>
        <v>363265.06245618482</v>
      </c>
      <c r="L25" s="1">
        <f t="shared" si="5"/>
        <v>11172.394200469002</v>
      </c>
      <c r="O25" s="15">
        <v>30000</v>
      </c>
      <c r="P25" s="5">
        <v>15000</v>
      </c>
    </row>
    <row r="26" spans="1:16" x14ac:dyDescent="0.25">
      <c r="A26" t="s">
        <v>0</v>
      </c>
      <c r="B26" s="9">
        <v>2.5000000000000001E-2</v>
      </c>
      <c r="C26">
        <f t="shared" si="6"/>
        <v>72</v>
      </c>
      <c r="D26">
        <f t="shared" si="6"/>
        <v>39</v>
      </c>
      <c r="E26" s="1">
        <f t="shared" si="0"/>
        <v>0</v>
      </c>
      <c r="F26" s="15"/>
      <c r="G26" s="1"/>
      <c r="H26" s="18"/>
      <c r="I26" s="2">
        <f t="shared" si="3"/>
        <v>0</v>
      </c>
      <c r="J26" s="3">
        <f t="shared" si="1"/>
        <v>0</v>
      </c>
      <c r="K26" s="8">
        <f t="shared" si="4"/>
        <v>344437.45665665384</v>
      </c>
      <c r="L26" s="1">
        <f t="shared" si="5"/>
        <v>8846.2814889104829</v>
      </c>
      <c r="O26" s="15">
        <v>30000</v>
      </c>
      <c r="P26" s="5">
        <v>15000</v>
      </c>
    </row>
    <row r="27" spans="1:16" x14ac:dyDescent="0.25">
      <c r="A27" t="s">
        <v>0</v>
      </c>
      <c r="B27" s="9">
        <v>2.5000000000000001E-2</v>
      </c>
      <c r="C27">
        <f t="shared" si="6"/>
        <v>73</v>
      </c>
      <c r="D27">
        <f t="shared" si="6"/>
        <v>40</v>
      </c>
      <c r="E27" s="1">
        <f t="shared" si="0"/>
        <v>0</v>
      </c>
      <c r="F27" s="15"/>
      <c r="G27" s="1"/>
      <c r="H27" s="18"/>
      <c r="I27" s="2">
        <f t="shared" si="3"/>
        <v>0</v>
      </c>
      <c r="J27" s="3">
        <f t="shared" si="1"/>
        <v>0</v>
      </c>
      <c r="K27" s="8">
        <f t="shared" si="4"/>
        <v>323283.73814556433</v>
      </c>
      <c r="L27" s="1">
        <f t="shared" si="5"/>
        <v>8346.5149350277261</v>
      </c>
      <c r="O27" s="15">
        <v>30000</v>
      </c>
      <c r="P27" s="5">
        <v>15000</v>
      </c>
    </row>
    <row r="28" spans="1:16" x14ac:dyDescent="0.25">
      <c r="A28" t="s">
        <v>0</v>
      </c>
      <c r="B28" s="9">
        <v>2.5000000000000001E-2</v>
      </c>
      <c r="C28">
        <f t="shared" si="6"/>
        <v>74</v>
      </c>
      <c r="D28">
        <f t="shared" si="6"/>
        <v>41</v>
      </c>
      <c r="E28" s="1">
        <f t="shared" si="0"/>
        <v>0</v>
      </c>
      <c r="F28" s="15"/>
      <c r="G28" s="1"/>
      <c r="H28" s="18"/>
      <c r="I28" s="2">
        <v>0</v>
      </c>
      <c r="J28" s="3">
        <f t="shared" si="1"/>
        <v>0</v>
      </c>
      <c r="K28" s="8">
        <f t="shared" si="4"/>
        <v>301630.25308059208</v>
      </c>
      <c r="L28" s="1">
        <f t="shared" si="5"/>
        <v>7811.4248903269563</v>
      </c>
      <c r="O28" s="15">
        <v>30000</v>
      </c>
      <c r="P28" s="5">
        <v>15000</v>
      </c>
    </row>
    <row r="29" spans="1:16" x14ac:dyDescent="0.25">
      <c r="A29" t="s">
        <v>0</v>
      </c>
      <c r="B29" s="9">
        <v>2.5000000000000001E-2</v>
      </c>
      <c r="C29">
        <f t="shared" si="6"/>
        <v>75</v>
      </c>
      <c r="D29">
        <f t="shared" si="6"/>
        <v>42</v>
      </c>
      <c r="E29" s="1">
        <f t="shared" si="0"/>
        <v>0</v>
      </c>
      <c r="F29" s="15"/>
      <c r="G29" s="1"/>
      <c r="H29" s="18"/>
      <c r="I29" s="2">
        <f t="shared" si="3"/>
        <v>0</v>
      </c>
      <c r="J29" s="3">
        <f t="shared" si="1"/>
        <v>0</v>
      </c>
      <c r="K29" s="8">
        <f t="shared" si="4"/>
        <v>279441.67797091906</v>
      </c>
      <c r="L29" s="1">
        <f t="shared" si="5"/>
        <v>7263.3991381438891</v>
      </c>
      <c r="O29" s="15">
        <v>30000</v>
      </c>
      <c r="P29" s="5">
        <v>15000</v>
      </c>
    </row>
    <row r="30" spans="1:16" x14ac:dyDescent="0.25">
      <c r="A30" t="s">
        <v>0</v>
      </c>
      <c r="B30" s="9">
        <v>2.5000000000000001E-2</v>
      </c>
      <c r="C30">
        <f t="shared" ref="C30:D30" si="7">+C29+1</f>
        <v>76</v>
      </c>
      <c r="D30">
        <f t="shared" si="7"/>
        <v>43</v>
      </c>
      <c r="E30" s="1">
        <f t="shared" si="0"/>
        <v>0</v>
      </c>
      <c r="F30" s="15"/>
      <c r="G30" s="1"/>
      <c r="I30" s="2">
        <f t="shared" si="3"/>
        <v>0</v>
      </c>
      <c r="J30" s="3">
        <f t="shared" ref="J30:J44" si="8">+I30*E30</f>
        <v>0</v>
      </c>
      <c r="K30" s="8">
        <f t="shared" ref="K30:K44" si="9">K29+L29+J30+F30-O29</f>
        <v>256705.07710906293</v>
      </c>
      <c r="L30" s="1">
        <f t="shared" ref="L30:L44" si="10">(K30+K29)/2*B30</f>
        <v>6701.8344384997754</v>
      </c>
      <c r="O30" s="15">
        <v>10000</v>
      </c>
      <c r="P30" s="5">
        <v>15000</v>
      </c>
    </row>
    <row r="31" spans="1:16" x14ac:dyDescent="0.25">
      <c r="A31" t="s">
        <v>0</v>
      </c>
      <c r="B31" s="9">
        <v>2.5000000000000001E-2</v>
      </c>
      <c r="C31">
        <f t="shared" ref="C31:D31" si="11">+C30+1</f>
        <v>77</v>
      </c>
      <c r="D31">
        <f t="shared" si="11"/>
        <v>44</v>
      </c>
      <c r="E31" s="1">
        <f t="shared" si="0"/>
        <v>0</v>
      </c>
      <c r="F31" s="15"/>
      <c r="G31" s="1"/>
      <c r="I31" s="2">
        <f t="shared" si="3"/>
        <v>0</v>
      </c>
      <c r="J31" s="3">
        <f t="shared" si="8"/>
        <v>0</v>
      </c>
      <c r="K31" s="8">
        <f t="shared" si="9"/>
        <v>253406.91154756269</v>
      </c>
      <c r="L31" s="1">
        <f t="shared" si="10"/>
        <v>6376.3998582078202</v>
      </c>
      <c r="O31" s="15">
        <v>10000</v>
      </c>
      <c r="P31" s="5">
        <v>15000</v>
      </c>
    </row>
    <row r="32" spans="1:16" x14ac:dyDescent="0.25">
      <c r="A32" t="s">
        <v>0</v>
      </c>
      <c r="B32" s="9">
        <v>2.5000000000000001E-2</v>
      </c>
      <c r="C32">
        <f t="shared" ref="C32:D32" si="12">+C31+1</f>
        <v>78</v>
      </c>
      <c r="D32">
        <f t="shared" si="12"/>
        <v>45</v>
      </c>
      <c r="E32" s="1">
        <f t="shared" si="0"/>
        <v>0</v>
      </c>
      <c r="F32" s="15"/>
      <c r="G32" s="1"/>
      <c r="I32" s="2">
        <f t="shared" si="3"/>
        <v>0</v>
      </c>
      <c r="J32" s="3">
        <f t="shared" si="8"/>
        <v>0</v>
      </c>
      <c r="K32" s="8">
        <f t="shared" si="9"/>
        <v>249783.31140577051</v>
      </c>
      <c r="L32" s="1">
        <f t="shared" si="10"/>
        <v>6289.8777869166652</v>
      </c>
      <c r="O32" s="15">
        <v>10000</v>
      </c>
      <c r="P32" s="5">
        <v>15000</v>
      </c>
    </row>
    <row r="33" spans="1:16" x14ac:dyDescent="0.25">
      <c r="A33" t="s">
        <v>0</v>
      </c>
      <c r="B33" s="9">
        <v>2.5000000000000001E-2</v>
      </c>
      <c r="C33">
        <f t="shared" ref="C33:D33" si="13">+C32+1</f>
        <v>79</v>
      </c>
      <c r="D33">
        <f t="shared" si="13"/>
        <v>46</v>
      </c>
      <c r="E33" s="1">
        <f t="shared" si="0"/>
        <v>0</v>
      </c>
      <c r="F33" s="15"/>
      <c r="G33" s="1"/>
      <c r="I33" s="2">
        <f t="shared" si="3"/>
        <v>0</v>
      </c>
      <c r="J33" s="3">
        <f t="shared" si="8"/>
        <v>0</v>
      </c>
      <c r="K33" s="8">
        <f t="shared" si="9"/>
        <v>246073.18919268716</v>
      </c>
      <c r="L33" s="1">
        <f t="shared" si="10"/>
        <v>6198.2062574807205</v>
      </c>
      <c r="O33" s="15">
        <f>O32+600</f>
        <v>10600</v>
      </c>
      <c r="P33" s="5">
        <v>15000</v>
      </c>
    </row>
    <row r="34" spans="1:16" x14ac:dyDescent="0.25">
      <c r="A34" t="s">
        <v>0</v>
      </c>
      <c r="B34" s="9">
        <v>2.5000000000000001E-2</v>
      </c>
      <c r="C34">
        <f t="shared" ref="C34:D34" si="14">+C33+1</f>
        <v>80</v>
      </c>
      <c r="D34">
        <f t="shared" si="14"/>
        <v>47</v>
      </c>
      <c r="E34" s="1">
        <f t="shared" si="0"/>
        <v>0</v>
      </c>
      <c r="F34" s="15"/>
      <c r="G34" s="1"/>
      <c r="I34" s="2">
        <f t="shared" si="3"/>
        <v>0</v>
      </c>
      <c r="J34" s="3">
        <f t="shared" si="8"/>
        <v>0</v>
      </c>
      <c r="K34" s="8">
        <f t="shared" si="9"/>
        <v>241671.39545016788</v>
      </c>
      <c r="L34" s="1">
        <f t="shared" si="10"/>
        <v>6096.807308035688</v>
      </c>
      <c r="O34" s="15">
        <f t="shared" ref="O34:O53" si="15">O33+600</f>
        <v>11200</v>
      </c>
      <c r="P34" s="5">
        <v>15000</v>
      </c>
    </row>
    <row r="35" spans="1:16" x14ac:dyDescent="0.25">
      <c r="A35" t="s">
        <v>0</v>
      </c>
      <c r="B35" s="9">
        <v>2.5000000000000001E-2</v>
      </c>
      <c r="C35">
        <f t="shared" ref="C35:D35" si="16">+C34+1</f>
        <v>81</v>
      </c>
      <c r="D35">
        <f t="shared" si="16"/>
        <v>48</v>
      </c>
      <c r="E35" s="1">
        <f t="shared" si="0"/>
        <v>0</v>
      </c>
      <c r="F35" s="15"/>
      <c r="G35" s="1"/>
      <c r="I35" s="2">
        <f t="shared" si="3"/>
        <v>0</v>
      </c>
      <c r="J35" s="3">
        <f t="shared" si="8"/>
        <v>0</v>
      </c>
      <c r="K35" s="8">
        <f t="shared" si="9"/>
        <v>236568.20275820358</v>
      </c>
      <c r="L35" s="1">
        <f t="shared" si="10"/>
        <v>5977.9949776046433</v>
      </c>
      <c r="O35" s="15">
        <f t="shared" si="15"/>
        <v>11800</v>
      </c>
      <c r="P35" s="5">
        <v>15000</v>
      </c>
    </row>
    <row r="36" spans="1:16" x14ac:dyDescent="0.25">
      <c r="A36" t="s">
        <v>0</v>
      </c>
      <c r="B36" s="9">
        <v>2.5000000000000001E-2</v>
      </c>
      <c r="C36">
        <f t="shared" ref="C36:D36" si="17">+C35+1</f>
        <v>82</v>
      </c>
      <c r="D36">
        <f t="shared" si="17"/>
        <v>49</v>
      </c>
      <c r="E36" s="1">
        <f t="shared" si="0"/>
        <v>0</v>
      </c>
      <c r="F36" s="15"/>
      <c r="G36" s="1"/>
      <c r="I36" s="2">
        <f t="shared" si="3"/>
        <v>0</v>
      </c>
      <c r="J36" s="3">
        <f t="shared" si="8"/>
        <v>0</v>
      </c>
      <c r="K36" s="8">
        <f t="shared" si="9"/>
        <v>230746.19773580824</v>
      </c>
      <c r="L36" s="1">
        <f t="shared" si="10"/>
        <v>5841.4300061751483</v>
      </c>
      <c r="O36" s="15">
        <f t="shared" si="15"/>
        <v>12400</v>
      </c>
      <c r="P36" s="5">
        <v>15000</v>
      </c>
    </row>
    <row r="37" spans="1:16" x14ac:dyDescent="0.25">
      <c r="A37" t="s">
        <v>0</v>
      </c>
      <c r="B37" s="9">
        <v>2.5000000000000001E-2</v>
      </c>
      <c r="C37">
        <f t="shared" ref="C37:D37" si="18">+C36+1</f>
        <v>83</v>
      </c>
      <c r="D37">
        <f t="shared" si="18"/>
        <v>50</v>
      </c>
      <c r="E37" s="1">
        <f t="shared" si="0"/>
        <v>0</v>
      </c>
      <c r="F37" s="15"/>
      <c r="G37" s="1"/>
      <c r="I37" s="2">
        <f t="shared" si="3"/>
        <v>0</v>
      </c>
      <c r="J37" s="3">
        <f t="shared" si="8"/>
        <v>0</v>
      </c>
      <c r="K37" s="8">
        <f t="shared" si="9"/>
        <v>224187.62774198339</v>
      </c>
      <c r="L37" s="1">
        <f t="shared" si="10"/>
        <v>5686.6728184723952</v>
      </c>
      <c r="O37" s="15">
        <f t="shared" si="15"/>
        <v>13000</v>
      </c>
      <c r="P37" s="5">
        <v>15000</v>
      </c>
    </row>
    <row r="38" spans="1:16" x14ac:dyDescent="0.25">
      <c r="A38" t="s">
        <v>0</v>
      </c>
      <c r="B38" s="9">
        <v>2.5000000000000001E-2</v>
      </c>
      <c r="C38">
        <f t="shared" ref="C38:D38" si="19">+C37+1</f>
        <v>84</v>
      </c>
      <c r="D38">
        <f t="shared" si="19"/>
        <v>51</v>
      </c>
      <c r="E38" s="1">
        <f t="shared" si="0"/>
        <v>0</v>
      </c>
      <c r="F38" s="15"/>
      <c r="G38" s="1"/>
      <c r="I38" s="2">
        <f t="shared" si="3"/>
        <v>0</v>
      </c>
      <c r="J38" s="3">
        <f t="shared" si="8"/>
        <v>0</v>
      </c>
      <c r="K38" s="8">
        <f t="shared" si="9"/>
        <v>216874.3005604558</v>
      </c>
      <c r="L38" s="1">
        <f t="shared" si="10"/>
        <v>5513.2741037804899</v>
      </c>
      <c r="O38" s="15">
        <f t="shared" si="15"/>
        <v>13600</v>
      </c>
      <c r="P38" s="5">
        <v>15000</v>
      </c>
    </row>
    <row r="39" spans="1:16" x14ac:dyDescent="0.25">
      <c r="A39" t="s">
        <v>0</v>
      </c>
      <c r="B39" s="9">
        <v>2.5000000000000001E-2</v>
      </c>
      <c r="C39">
        <f t="shared" ref="C39:D39" si="20">+C38+1</f>
        <v>85</v>
      </c>
      <c r="D39">
        <f t="shared" si="20"/>
        <v>52</v>
      </c>
      <c r="E39" s="1">
        <f t="shared" si="0"/>
        <v>0</v>
      </c>
      <c r="F39" s="15"/>
      <c r="G39" s="1"/>
      <c r="I39" s="2">
        <f t="shared" si="3"/>
        <v>0</v>
      </c>
      <c r="J39" s="3">
        <f t="shared" si="8"/>
        <v>0</v>
      </c>
      <c r="K39" s="8">
        <f t="shared" si="9"/>
        <v>208787.57466423628</v>
      </c>
      <c r="L39" s="1">
        <f t="shared" si="10"/>
        <v>5320.7734403086506</v>
      </c>
      <c r="O39" s="15">
        <f t="shared" si="15"/>
        <v>14200</v>
      </c>
      <c r="P39" s="5">
        <v>15000</v>
      </c>
    </row>
    <row r="40" spans="1:16" x14ac:dyDescent="0.25">
      <c r="A40" t="s">
        <v>0</v>
      </c>
      <c r="B40" s="9">
        <v>2.5000000000000001E-2</v>
      </c>
      <c r="C40">
        <f t="shared" ref="C40:D40" si="21">+C39+1</f>
        <v>86</v>
      </c>
      <c r="D40">
        <f t="shared" si="21"/>
        <v>53</v>
      </c>
      <c r="E40" s="1">
        <f t="shared" si="0"/>
        <v>0</v>
      </c>
      <c r="F40" s="15"/>
      <c r="G40" s="1"/>
      <c r="I40" s="2">
        <f t="shared" si="3"/>
        <v>0</v>
      </c>
      <c r="J40" s="3">
        <f t="shared" si="8"/>
        <v>0</v>
      </c>
      <c r="K40" s="8">
        <f t="shared" si="9"/>
        <v>199908.34810454492</v>
      </c>
      <c r="L40" s="1">
        <f t="shared" si="10"/>
        <v>5108.6990346097655</v>
      </c>
      <c r="O40" s="15">
        <f t="shared" si="15"/>
        <v>14800</v>
      </c>
      <c r="P40" s="5">
        <v>15000</v>
      </c>
    </row>
    <row r="41" spans="1:16" x14ac:dyDescent="0.25">
      <c r="A41" t="s">
        <v>0</v>
      </c>
      <c r="B41" s="9">
        <v>2.5000000000000001E-2</v>
      </c>
      <c r="C41">
        <f t="shared" ref="C41:D41" si="22">+C40+1</f>
        <v>87</v>
      </c>
      <c r="D41">
        <f t="shared" si="22"/>
        <v>54</v>
      </c>
      <c r="E41" s="1">
        <f t="shared" si="0"/>
        <v>0</v>
      </c>
      <c r="F41" s="15"/>
      <c r="G41" s="1"/>
      <c r="I41" s="2">
        <f t="shared" si="3"/>
        <v>0</v>
      </c>
      <c r="J41" s="3">
        <f t="shared" si="8"/>
        <v>0</v>
      </c>
      <c r="K41" s="8">
        <f t="shared" si="9"/>
        <v>190217.04713915469</v>
      </c>
      <c r="L41" s="1">
        <f t="shared" si="10"/>
        <v>4876.5674405462451</v>
      </c>
      <c r="O41" s="15">
        <f t="shared" si="15"/>
        <v>15400</v>
      </c>
      <c r="P41" s="5">
        <v>15000</v>
      </c>
    </row>
    <row r="42" spans="1:16" x14ac:dyDescent="0.25">
      <c r="A42" t="s">
        <v>0</v>
      </c>
      <c r="B42" s="9">
        <v>2.5000000000000001E-2</v>
      </c>
      <c r="C42">
        <f t="shared" ref="C42:D42" si="23">+C41+1</f>
        <v>88</v>
      </c>
      <c r="D42">
        <f t="shared" si="23"/>
        <v>55</v>
      </c>
      <c r="E42" s="1">
        <f t="shared" si="0"/>
        <v>0</v>
      </c>
      <c r="F42" s="15"/>
      <c r="G42" s="1"/>
      <c r="I42" s="2">
        <f t="shared" si="3"/>
        <v>0</v>
      </c>
      <c r="J42" s="3">
        <f t="shared" si="8"/>
        <v>0</v>
      </c>
      <c r="K42" s="8">
        <f t="shared" si="9"/>
        <v>179693.61457970092</v>
      </c>
      <c r="L42" s="1">
        <f t="shared" si="10"/>
        <v>4623.8832714856953</v>
      </c>
      <c r="O42" s="15">
        <f t="shared" si="15"/>
        <v>16000</v>
      </c>
      <c r="P42" s="5">
        <v>15000</v>
      </c>
    </row>
    <row r="43" spans="1:16" x14ac:dyDescent="0.25">
      <c r="A43" t="s">
        <v>0</v>
      </c>
      <c r="B43" s="9">
        <v>2.5000000000000001E-2</v>
      </c>
      <c r="C43">
        <f t="shared" ref="C43:D43" si="24">+C42+1</f>
        <v>89</v>
      </c>
      <c r="D43">
        <f t="shared" si="24"/>
        <v>56</v>
      </c>
      <c r="E43" s="1">
        <f t="shared" si="0"/>
        <v>0</v>
      </c>
      <c r="F43" s="15"/>
      <c r="G43" s="1"/>
      <c r="I43" s="2">
        <f t="shared" si="3"/>
        <v>0</v>
      </c>
      <c r="J43" s="3">
        <f t="shared" si="8"/>
        <v>0</v>
      </c>
      <c r="K43" s="8">
        <f t="shared" si="9"/>
        <v>168317.49785118661</v>
      </c>
      <c r="L43" s="1">
        <f t="shared" si="10"/>
        <v>4350.1389053860939</v>
      </c>
      <c r="O43" s="15">
        <f t="shared" si="15"/>
        <v>16600</v>
      </c>
      <c r="P43" s="5">
        <v>15000</v>
      </c>
    </row>
    <row r="44" spans="1:16" x14ac:dyDescent="0.25">
      <c r="A44" t="s">
        <v>0</v>
      </c>
      <c r="B44" s="9">
        <v>2.5000000000000001E-2</v>
      </c>
      <c r="C44">
        <f t="shared" ref="C44:D44" si="25">+C43+1</f>
        <v>90</v>
      </c>
      <c r="D44">
        <f t="shared" si="25"/>
        <v>57</v>
      </c>
      <c r="E44" s="1">
        <f t="shared" si="0"/>
        <v>0</v>
      </c>
      <c r="F44" s="15"/>
      <c r="G44" s="1"/>
      <c r="I44" s="2">
        <f t="shared" si="3"/>
        <v>0</v>
      </c>
      <c r="J44" s="3">
        <f t="shared" si="8"/>
        <v>0</v>
      </c>
      <c r="K44" s="8">
        <f t="shared" si="9"/>
        <v>156067.6367565727</v>
      </c>
      <c r="L44" s="1">
        <f t="shared" si="10"/>
        <v>4054.8141825969915</v>
      </c>
      <c r="O44" s="15">
        <f t="shared" si="15"/>
        <v>17200</v>
      </c>
      <c r="P44" s="5">
        <v>15000</v>
      </c>
    </row>
    <row r="45" spans="1:16" x14ac:dyDescent="0.25">
      <c r="A45" t="s">
        <v>0</v>
      </c>
      <c r="B45" s="9">
        <v>2.5000000000000001E-2</v>
      </c>
      <c r="C45">
        <f t="shared" ref="C45:D45" si="26">+C44+1</f>
        <v>91</v>
      </c>
      <c r="D45">
        <f t="shared" si="26"/>
        <v>58</v>
      </c>
      <c r="E45" s="1">
        <f t="shared" si="0"/>
        <v>0</v>
      </c>
      <c r="F45" s="15"/>
      <c r="G45" s="1"/>
      <c r="I45" s="2">
        <f t="shared" si="3"/>
        <v>0</v>
      </c>
      <c r="J45" s="3">
        <f t="shared" ref="J45:J53" si="27">+I45*E45</f>
        <v>0</v>
      </c>
      <c r="K45" s="8">
        <f t="shared" ref="K45:K53" si="28">K44+L44+J45+F45-O44</f>
        <v>142922.45093916968</v>
      </c>
      <c r="L45" s="1">
        <f t="shared" ref="L45:L53" si="29">(K45+K44)/2*B45</f>
        <v>3737.3760961967801</v>
      </c>
      <c r="O45" s="15">
        <f t="shared" si="15"/>
        <v>17800</v>
      </c>
      <c r="P45" s="5">
        <v>15000</v>
      </c>
    </row>
    <row r="46" spans="1:16" x14ac:dyDescent="0.25">
      <c r="A46" t="s">
        <v>0</v>
      </c>
      <c r="B46" s="9">
        <v>2.5000000000000001E-2</v>
      </c>
      <c r="C46">
        <f t="shared" ref="C46:D46" si="30">+C45+1</f>
        <v>92</v>
      </c>
      <c r="D46">
        <f t="shared" si="30"/>
        <v>59</v>
      </c>
      <c r="E46" s="1">
        <f t="shared" si="0"/>
        <v>0</v>
      </c>
      <c r="F46" s="15"/>
      <c r="G46" s="1"/>
      <c r="I46" s="2">
        <f t="shared" si="3"/>
        <v>0</v>
      </c>
      <c r="J46" s="3">
        <f t="shared" si="27"/>
        <v>0</v>
      </c>
      <c r="K46" s="8">
        <f t="shared" si="28"/>
        <v>128859.82703536647</v>
      </c>
      <c r="L46" s="1">
        <f t="shared" si="29"/>
        <v>3397.2784746817024</v>
      </c>
      <c r="O46" s="15">
        <f t="shared" si="15"/>
        <v>18400</v>
      </c>
      <c r="P46" s="5">
        <v>15000</v>
      </c>
    </row>
    <row r="47" spans="1:16" x14ac:dyDescent="0.25">
      <c r="A47" t="s">
        <v>0</v>
      </c>
      <c r="B47" s="9">
        <v>2.5000000000000001E-2</v>
      </c>
      <c r="C47">
        <f t="shared" ref="C47:D47" si="31">+C46+1</f>
        <v>93</v>
      </c>
      <c r="D47">
        <f t="shared" si="31"/>
        <v>60</v>
      </c>
      <c r="E47" s="1">
        <f t="shared" si="0"/>
        <v>0</v>
      </c>
      <c r="F47" s="15"/>
      <c r="G47" s="1"/>
      <c r="I47" s="2">
        <f t="shared" si="3"/>
        <v>0</v>
      </c>
      <c r="J47" s="3">
        <f t="shared" si="27"/>
        <v>0</v>
      </c>
      <c r="K47" s="8">
        <f t="shared" si="28"/>
        <v>113857.10551004816</v>
      </c>
      <c r="L47" s="1">
        <f t="shared" si="29"/>
        <v>3033.961656817683</v>
      </c>
      <c r="O47" s="15">
        <f t="shared" si="15"/>
        <v>19000</v>
      </c>
      <c r="P47" s="5">
        <v>15000</v>
      </c>
    </row>
    <row r="48" spans="1:16" x14ac:dyDescent="0.25">
      <c r="A48" t="s">
        <v>0</v>
      </c>
      <c r="B48" s="9">
        <v>2.5000000000000001E-2</v>
      </c>
      <c r="C48">
        <f t="shared" ref="C48:D48" si="32">+C47+1</f>
        <v>94</v>
      </c>
      <c r="D48">
        <f t="shared" si="32"/>
        <v>61</v>
      </c>
      <c r="E48" s="1">
        <f t="shared" si="0"/>
        <v>0</v>
      </c>
      <c r="F48" s="15"/>
      <c r="G48" s="1"/>
      <c r="I48" s="2">
        <f t="shared" si="3"/>
        <v>0</v>
      </c>
      <c r="J48" s="3">
        <f t="shared" si="27"/>
        <v>0</v>
      </c>
      <c r="K48" s="8">
        <f t="shared" si="28"/>
        <v>97891.067166865847</v>
      </c>
      <c r="L48" s="1">
        <f t="shared" si="29"/>
        <v>2646.8521584614255</v>
      </c>
      <c r="O48" s="15">
        <f t="shared" si="15"/>
        <v>19600</v>
      </c>
      <c r="P48" s="5">
        <v>15000</v>
      </c>
    </row>
    <row r="49" spans="1:16" x14ac:dyDescent="0.25">
      <c r="A49" t="s">
        <v>0</v>
      </c>
      <c r="B49" s="9">
        <v>2.5000000000000001E-2</v>
      </c>
      <c r="C49">
        <f t="shared" ref="C49:D49" si="33">+C48+1</f>
        <v>95</v>
      </c>
      <c r="D49">
        <f t="shared" si="33"/>
        <v>62</v>
      </c>
      <c r="E49" s="1">
        <f t="shared" si="0"/>
        <v>0</v>
      </c>
      <c r="F49" s="15"/>
      <c r="G49" s="1"/>
      <c r="I49" s="2">
        <f t="shared" si="3"/>
        <v>0</v>
      </c>
      <c r="J49" s="3">
        <f t="shared" si="27"/>
        <v>0</v>
      </c>
      <c r="K49" s="8">
        <f t="shared" si="28"/>
        <v>80937.919325327268</v>
      </c>
      <c r="L49" s="1">
        <f t="shared" si="29"/>
        <v>2235.3623311524143</v>
      </c>
      <c r="O49" s="15">
        <f t="shared" si="15"/>
        <v>20200</v>
      </c>
      <c r="P49" s="5">
        <v>15000</v>
      </c>
    </row>
    <row r="50" spans="1:16" x14ac:dyDescent="0.25">
      <c r="A50" t="s">
        <v>0</v>
      </c>
      <c r="B50" s="9">
        <v>2.5000000000000001E-2</v>
      </c>
      <c r="C50">
        <f t="shared" ref="C50:D50" si="34">+C49+1</f>
        <v>96</v>
      </c>
      <c r="D50">
        <f t="shared" si="34"/>
        <v>63</v>
      </c>
      <c r="E50" s="1">
        <f t="shared" si="0"/>
        <v>0</v>
      </c>
      <c r="F50" s="15"/>
      <c r="G50" s="1"/>
      <c r="I50" s="2">
        <f t="shared" si="3"/>
        <v>0</v>
      </c>
      <c r="J50" s="3">
        <f t="shared" si="27"/>
        <v>0</v>
      </c>
      <c r="K50" s="8">
        <f t="shared" si="28"/>
        <v>62973.281656479681</v>
      </c>
      <c r="L50" s="1">
        <f t="shared" si="29"/>
        <v>1798.8900122725872</v>
      </c>
      <c r="O50" s="15">
        <f t="shared" si="15"/>
        <v>20800</v>
      </c>
      <c r="P50" s="5">
        <v>15000</v>
      </c>
    </row>
    <row r="51" spans="1:16" x14ac:dyDescent="0.25">
      <c r="A51" t="s">
        <v>0</v>
      </c>
      <c r="B51" s="9">
        <v>2.5000000000000001E-2</v>
      </c>
      <c r="C51">
        <f t="shared" ref="C51:D51" si="35">+C50+1</f>
        <v>97</v>
      </c>
      <c r="D51">
        <f t="shared" si="35"/>
        <v>64</v>
      </c>
      <c r="E51" s="1">
        <f t="shared" si="0"/>
        <v>0</v>
      </c>
      <c r="F51" s="15"/>
      <c r="G51" s="1"/>
      <c r="I51" s="2">
        <f t="shared" si="3"/>
        <v>0</v>
      </c>
      <c r="J51" s="3">
        <f t="shared" si="27"/>
        <v>0</v>
      </c>
      <c r="K51" s="8">
        <f t="shared" si="28"/>
        <v>43972.171668752271</v>
      </c>
      <c r="L51" s="1">
        <f t="shared" si="29"/>
        <v>1336.8181665653995</v>
      </c>
      <c r="O51" s="15">
        <f t="shared" si="15"/>
        <v>21400</v>
      </c>
      <c r="P51" s="5">
        <v>15000</v>
      </c>
    </row>
    <row r="52" spans="1:16" x14ac:dyDescent="0.25">
      <c r="A52" t="s">
        <v>0</v>
      </c>
      <c r="B52" s="9">
        <v>2.5000000000000001E-2</v>
      </c>
      <c r="C52">
        <f t="shared" ref="C52:D52" si="36">+C51+1</f>
        <v>98</v>
      </c>
      <c r="D52">
        <f t="shared" si="36"/>
        <v>65</v>
      </c>
      <c r="E52" s="1">
        <f t="shared" si="0"/>
        <v>0</v>
      </c>
      <c r="F52" s="15"/>
      <c r="G52" s="1"/>
      <c r="I52" s="2">
        <f t="shared" si="3"/>
        <v>0</v>
      </c>
      <c r="J52" s="3">
        <f t="shared" si="27"/>
        <v>0</v>
      </c>
      <c r="K52" s="8">
        <f t="shared" si="28"/>
        <v>23908.989835317669</v>
      </c>
      <c r="L52" s="1">
        <f t="shared" si="29"/>
        <v>848.51451880087427</v>
      </c>
      <c r="O52" s="15">
        <f t="shared" si="15"/>
        <v>22000</v>
      </c>
      <c r="P52" s="5">
        <v>15000</v>
      </c>
    </row>
    <row r="53" spans="1:16" x14ac:dyDescent="0.25">
      <c r="A53" t="s">
        <v>0</v>
      </c>
      <c r="B53" s="9">
        <v>2.5000000000000001E-2</v>
      </c>
      <c r="C53">
        <f t="shared" ref="C53:D53" si="37">+C52+1</f>
        <v>99</v>
      </c>
      <c r="D53">
        <f t="shared" si="37"/>
        <v>66</v>
      </c>
      <c r="E53" s="1">
        <f t="shared" si="0"/>
        <v>0</v>
      </c>
      <c r="F53" s="15"/>
      <c r="G53" s="1"/>
      <c r="I53" s="2">
        <f t="shared" si="3"/>
        <v>0</v>
      </c>
      <c r="J53" s="3">
        <f t="shared" si="27"/>
        <v>0</v>
      </c>
      <c r="K53" s="8">
        <f t="shared" si="28"/>
        <v>2757.5043541185441</v>
      </c>
      <c r="L53" s="1">
        <f t="shared" si="29"/>
        <v>333.33117736795271</v>
      </c>
      <c r="O53" s="15">
        <f t="shared" si="15"/>
        <v>22600</v>
      </c>
      <c r="P53" s="5">
        <v>15000</v>
      </c>
    </row>
    <row r="54" spans="1:16" x14ac:dyDescent="0.25">
      <c r="C54" s="14"/>
      <c r="G54" s="5"/>
    </row>
    <row r="55" spans="1:16" x14ac:dyDescent="0.25">
      <c r="C55" s="13"/>
      <c r="G55" s="5"/>
    </row>
    <row r="56" spans="1:16" x14ac:dyDescent="0.25">
      <c r="C56" s="13"/>
      <c r="G56" s="5"/>
    </row>
    <row r="57" spans="1:16" x14ac:dyDescent="0.25">
      <c r="C57" s="13"/>
      <c r="G57" s="5"/>
    </row>
    <row r="58" spans="1:16" x14ac:dyDescent="0.25">
      <c r="C58" s="13"/>
      <c r="G58" s="5"/>
    </row>
    <row r="59" spans="1:16" x14ac:dyDescent="0.25">
      <c r="C59" s="13"/>
      <c r="G59" s="5"/>
    </row>
    <row r="60" spans="1:16" x14ac:dyDescent="0.25">
      <c r="C60" s="13"/>
      <c r="G60" s="5"/>
    </row>
    <row r="61" spans="1:16" x14ac:dyDescent="0.25">
      <c r="C61" s="13"/>
      <c r="G61" s="5"/>
    </row>
    <row r="62" spans="1:16" x14ac:dyDescent="0.25">
      <c r="C62" s="13"/>
      <c r="G62" s="5"/>
    </row>
    <row r="63" spans="1:16" x14ac:dyDescent="0.25">
      <c r="C63" s="13"/>
      <c r="G63" s="5"/>
    </row>
    <row r="64" spans="1:16" x14ac:dyDescent="0.25">
      <c r="C64" s="13"/>
    </row>
    <row r="65" spans="3:3" x14ac:dyDescent="0.25">
      <c r="C65" s="13"/>
    </row>
    <row r="66" spans="3:3" x14ac:dyDescent="0.25">
      <c r="C66" s="13"/>
    </row>
    <row r="67" spans="3:3" x14ac:dyDescent="0.25">
      <c r="C67" s="13"/>
    </row>
    <row r="68" spans="3:3" x14ac:dyDescent="0.25">
      <c r="C68" s="13"/>
    </row>
    <row r="69" spans="3:3" x14ac:dyDescent="0.25">
      <c r="C69" s="13"/>
    </row>
    <row r="70" spans="3:3" x14ac:dyDescent="0.25">
      <c r="C70" s="13"/>
    </row>
    <row r="71" spans="3:3" x14ac:dyDescent="0.25">
      <c r="C71" s="13"/>
    </row>
    <row r="72" spans="3:3" x14ac:dyDescent="0.25">
      <c r="C72" s="13"/>
    </row>
    <row r="73" spans="3:3" x14ac:dyDescent="0.25">
      <c r="C73" s="13"/>
    </row>
    <row r="74" spans="3:3" x14ac:dyDescent="0.25">
      <c r="C74" s="13"/>
    </row>
    <row r="75" spans="3:3" x14ac:dyDescent="0.25">
      <c r="C75" s="13"/>
    </row>
    <row r="76" spans="3:3" x14ac:dyDescent="0.25">
      <c r="C76" s="13"/>
    </row>
    <row r="77" spans="3:3" x14ac:dyDescent="0.25">
      <c r="C77" s="13"/>
    </row>
    <row r="78" spans="3:3" x14ac:dyDescent="0.25">
      <c r="C78" s="13"/>
    </row>
    <row r="79" spans="3:3" x14ac:dyDescent="0.25">
      <c r="C79" s="13"/>
    </row>
    <row r="80" spans="3:3" x14ac:dyDescent="0.25">
      <c r="C80" s="13"/>
    </row>
    <row r="81" spans="3:3" x14ac:dyDescent="0.25">
      <c r="C81" s="13"/>
    </row>
    <row r="82" spans="3:3" x14ac:dyDescent="0.25">
      <c r="C82" s="13"/>
    </row>
    <row r="83" spans="3:3" x14ac:dyDescent="0.25">
      <c r="C83" s="13"/>
    </row>
    <row r="84" spans="3:3" x14ac:dyDescent="0.25">
      <c r="C84" s="13"/>
    </row>
    <row r="85" spans="3:3" x14ac:dyDescent="0.25">
      <c r="C85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Jon</vt:lpstr>
      <vt:lpstr>Gina</vt:lpstr>
      <vt:lpstr>Income</vt:lpstr>
      <vt:lpstr>401(k)s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SPEEA</dc:creator>
  <cp:lastModifiedBy>Jon</cp:lastModifiedBy>
  <dcterms:created xsi:type="dcterms:W3CDTF">2013-01-02T20:47:12Z</dcterms:created>
  <dcterms:modified xsi:type="dcterms:W3CDTF">2013-01-31T11:37:29Z</dcterms:modified>
</cp:coreProperties>
</file>